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ibiarivas/Documents/MUNICIPIO/"/>
    </mc:Choice>
  </mc:AlternateContent>
  <xr:revisionPtr revIDLastSave="0" documentId="8_{50CEA2E4-E51D-2D46-A06C-713A7E5D900F}" xr6:coauthVersionLast="47" xr6:coauthVersionMax="47" xr10:uidLastSave="{00000000-0000-0000-0000-000000000000}"/>
  <bookViews>
    <workbookView xWindow="0" yWindow="500" windowWidth="20500" windowHeight="7360" tabRatio="568" activeTab="1" xr2:uid="{00000000-000D-0000-FFFF-FFFF00000000}"/>
  </bookViews>
  <sheets>
    <sheet name="Condiciones 1" sheetId="25" r:id="rId1"/>
    <sheet name="Bono 3 años" sheetId="22" r:id="rId2"/>
    <sheet name="Bono 5 años" sheetId="20" r:id="rId3"/>
    <sheet name="Bono 10 años" sheetId="24" r:id="rId4"/>
  </sheets>
  <externalReferences>
    <externalReference r:id="rId5"/>
  </externalReferences>
  <definedNames>
    <definedName name="BONOS">[1]CARACTERÍSTICAS!$B$14:$G$24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5" l="1"/>
  <c r="H16" i="25"/>
  <c r="G16" i="25"/>
  <c r="F16" i="25"/>
  <c r="E16" i="25"/>
  <c r="D16" i="25"/>
  <c r="B16" i="25"/>
  <c r="I15" i="25"/>
  <c r="H15" i="25"/>
  <c r="G15" i="25"/>
  <c r="F15" i="25"/>
  <c r="D15" i="25"/>
  <c r="B15" i="25"/>
  <c r="I14" i="25"/>
  <c r="H14" i="25"/>
  <c r="G14" i="25"/>
  <c r="F14" i="25"/>
  <c r="E14" i="25"/>
  <c r="D14" i="25"/>
  <c r="B14" i="25"/>
  <c r="H9" i="25"/>
  <c r="P4" i="25"/>
  <c r="F10" i="20"/>
  <c r="J15" i="25" s="1"/>
  <c r="E46" i="24"/>
  <c r="E47" i="24" s="1"/>
  <c r="C27" i="24"/>
  <c r="C28" i="24" s="1"/>
  <c r="D26" i="24"/>
  <c r="D27" i="24" s="1"/>
  <c r="C26" i="24"/>
  <c r="C19" i="24"/>
  <c r="C20" i="24" s="1"/>
  <c r="F11" i="24"/>
  <c r="J16" i="25" s="1"/>
  <c r="F11" i="22"/>
  <c r="J14" i="25" s="1"/>
  <c r="D28" i="24" l="1"/>
  <c r="C29" i="24"/>
  <c r="I28" i="24"/>
  <c r="F28" i="24"/>
  <c r="G28" i="24" s="1"/>
  <c r="F12" i="24"/>
  <c r="K16" i="25" s="1"/>
  <c r="E31" i="22"/>
  <c r="E32" i="22" s="1"/>
  <c r="D25" i="22"/>
  <c r="F12" i="22" s="1"/>
  <c r="K14" i="25" s="1"/>
  <c r="C25" i="22"/>
  <c r="C19" i="22"/>
  <c r="K12" i="22" s="1"/>
  <c r="K13" i="22" s="1"/>
  <c r="H28" i="24" l="1"/>
  <c r="J28" i="24" s="1"/>
  <c r="C30" i="24"/>
  <c r="F30" i="24" s="1"/>
  <c r="I29" i="24"/>
  <c r="F29" i="24"/>
  <c r="G29" i="24"/>
  <c r="H29" i="24" s="1"/>
  <c r="J29" i="24" s="1"/>
  <c r="D29" i="24"/>
  <c r="C20" i="22"/>
  <c r="C26" i="22"/>
  <c r="D26" i="22"/>
  <c r="D30" i="24" l="1"/>
  <c r="G30" i="24"/>
  <c r="C31" i="24"/>
  <c r="I30" i="24"/>
  <c r="D27" i="22"/>
  <c r="C27" i="22"/>
  <c r="H30" i="24" l="1"/>
  <c r="J30" i="24" s="1"/>
  <c r="C32" i="24"/>
  <c r="I31" i="24"/>
  <c r="F31" i="24"/>
  <c r="G31" i="24" s="1"/>
  <c r="D31" i="24"/>
  <c r="I27" i="22"/>
  <c r="C28" i="22"/>
  <c r="F28" i="22" s="1"/>
  <c r="G28" i="22" s="1"/>
  <c r="H28" i="22" s="1"/>
  <c r="F27" i="22"/>
  <c r="G27" i="22" s="1"/>
  <c r="D28" i="22"/>
  <c r="H31" i="24" l="1"/>
  <c r="J31" i="24" s="1"/>
  <c r="D32" i="24"/>
  <c r="C33" i="24"/>
  <c r="F33" i="24" s="1"/>
  <c r="I32" i="24"/>
  <c r="F32" i="24"/>
  <c r="G32" i="24" s="1"/>
  <c r="H27" i="22"/>
  <c r="J27" i="22" s="1"/>
  <c r="D29" i="22"/>
  <c r="I28" i="22"/>
  <c r="J28" i="22" s="1"/>
  <c r="C29" i="22"/>
  <c r="H32" i="24" l="1"/>
  <c r="J32" i="24" s="1"/>
  <c r="C34" i="24"/>
  <c r="I33" i="24"/>
  <c r="G33" i="24"/>
  <c r="H33" i="24" s="1"/>
  <c r="D33" i="24"/>
  <c r="C30" i="22"/>
  <c r="F30" i="22" s="1"/>
  <c r="G30" i="22" s="1"/>
  <c r="H30" i="22" s="1"/>
  <c r="I29" i="22"/>
  <c r="F29" i="22"/>
  <c r="G29" i="22" s="1"/>
  <c r="D30" i="22"/>
  <c r="I34" i="24" l="1"/>
  <c r="C35" i="24"/>
  <c r="F35" i="24" s="1"/>
  <c r="D34" i="24"/>
  <c r="J33" i="24"/>
  <c r="F34" i="24"/>
  <c r="G34" i="24" s="1"/>
  <c r="H34" i="24" s="1"/>
  <c r="J34" i="24" s="1"/>
  <c r="C31" i="22"/>
  <c r="I31" i="22" s="1"/>
  <c r="I30" i="22"/>
  <c r="J30" i="22" s="1"/>
  <c r="H29" i="22"/>
  <c r="J29" i="22" s="1"/>
  <c r="G35" i="24" l="1"/>
  <c r="H35" i="24" s="1"/>
  <c r="D35" i="24"/>
  <c r="I35" i="24"/>
  <c r="C36" i="24"/>
  <c r="F36" i="24" s="1"/>
  <c r="F31" i="22"/>
  <c r="G31" i="22" s="1"/>
  <c r="G32" i="22" s="1"/>
  <c r="C37" i="24" l="1"/>
  <c r="I36" i="24"/>
  <c r="F37" i="24"/>
  <c r="G36" i="24"/>
  <c r="H36" i="24" s="1"/>
  <c r="D36" i="24"/>
  <c r="J35" i="24"/>
  <c r="H31" i="22"/>
  <c r="J31" i="22" s="1"/>
  <c r="J32" i="22" s="1"/>
  <c r="J36" i="24" l="1"/>
  <c r="G37" i="24"/>
  <c r="H37" i="24" s="1"/>
  <c r="D37" i="24"/>
  <c r="C38" i="24"/>
  <c r="F38" i="24" s="1"/>
  <c r="I37" i="24"/>
  <c r="I10" i="22"/>
  <c r="L14" i="25" s="1"/>
  <c r="J37" i="24" l="1"/>
  <c r="C39" i="24"/>
  <c r="F39" i="24" s="1"/>
  <c r="I38" i="24"/>
  <c r="D38" i="24"/>
  <c r="G38" i="24"/>
  <c r="H38" i="24" s="1"/>
  <c r="I12" i="22"/>
  <c r="F10" i="22" s="1"/>
  <c r="I11" i="22"/>
  <c r="J38" i="24" l="1"/>
  <c r="D39" i="24"/>
  <c r="G39" i="24"/>
  <c r="H39" i="24" s="1"/>
  <c r="F40" i="24"/>
  <c r="C40" i="24"/>
  <c r="I39" i="24"/>
  <c r="F13" i="22"/>
  <c r="E35" i="20"/>
  <c r="H25" i="20"/>
  <c r="D25" i="20"/>
  <c r="C25" i="20"/>
  <c r="C26" i="20" s="1"/>
  <c r="C19" i="20"/>
  <c r="C20" i="20" s="1"/>
  <c r="J39" i="24" l="1"/>
  <c r="G40" i="24"/>
  <c r="H40" i="24" s="1"/>
  <c r="D40" i="24"/>
  <c r="I40" i="24"/>
  <c r="C41" i="24"/>
  <c r="E36" i="20"/>
  <c r="D26" i="20"/>
  <c r="D27" i="20" s="1"/>
  <c r="C27" i="20"/>
  <c r="F27" i="20" s="1"/>
  <c r="I41" i="24" l="1"/>
  <c r="C42" i="24"/>
  <c r="F41" i="24"/>
  <c r="G41" i="24" s="1"/>
  <c r="H41" i="24" s="1"/>
  <c r="D41" i="24"/>
  <c r="J40" i="24"/>
  <c r="G27" i="20"/>
  <c r="F11" i="20"/>
  <c r="K15" i="25" s="1"/>
  <c r="C28" i="20"/>
  <c r="I27" i="20"/>
  <c r="D28" i="20"/>
  <c r="J41" i="24" l="1"/>
  <c r="D42" i="24"/>
  <c r="I42" i="24"/>
  <c r="C43" i="24"/>
  <c r="F42" i="24"/>
  <c r="G42" i="24" s="1"/>
  <c r="H42" i="24" s="1"/>
  <c r="H27" i="20"/>
  <c r="J27" i="20" s="1"/>
  <c r="I28" i="20"/>
  <c r="C29" i="20"/>
  <c r="D29" i="20"/>
  <c r="F28" i="20"/>
  <c r="G28" i="20" s="1"/>
  <c r="J42" i="24" l="1"/>
  <c r="I43" i="24"/>
  <c r="C44" i="24"/>
  <c r="F44" i="24" s="1"/>
  <c r="F43" i="24"/>
  <c r="G43" i="24" s="1"/>
  <c r="H43" i="24" s="1"/>
  <c r="J43" i="24" s="1"/>
  <c r="D43" i="24"/>
  <c r="I29" i="20"/>
  <c r="C30" i="20"/>
  <c r="F30" i="20" s="1"/>
  <c r="G30" i="20" s="1"/>
  <c r="H30" i="20" s="1"/>
  <c r="H28" i="20"/>
  <c r="J28" i="20" s="1"/>
  <c r="D30" i="20"/>
  <c r="F29" i="20"/>
  <c r="G29" i="20" s="1"/>
  <c r="H29" i="20" s="1"/>
  <c r="D44" i="24" l="1"/>
  <c r="G44" i="24"/>
  <c r="H44" i="24" s="1"/>
  <c r="C45" i="24"/>
  <c r="I44" i="24"/>
  <c r="J29" i="20"/>
  <c r="D31" i="20"/>
  <c r="I30" i="20"/>
  <c r="J30" i="20" s="1"/>
  <c r="C31" i="20"/>
  <c r="C46" i="24" l="1"/>
  <c r="I46" i="24" s="1"/>
  <c r="I45" i="24"/>
  <c r="F45" i="24"/>
  <c r="J44" i="24"/>
  <c r="D45" i="24"/>
  <c r="G45" i="24"/>
  <c r="H45" i="24" s="1"/>
  <c r="I31" i="20"/>
  <c r="C32" i="20"/>
  <c r="F31" i="20"/>
  <c r="G31" i="20" s="1"/>
  <c r="D32" i="20"/>
  <c r="J45" i="24" l="1"/>
  <c r="F46" i="24"/>
  <c r="D46" i="24"/>
  <c r="G46" i="24"/>
  <c r="G47" i="24" s="1"/>
  <c r="D33" i="20"/>
  <c r="H31" i="20"/>
  <c r="J31" i="20" s="1"/>
  <c r="C33" i="20"/>
  <c r="F33" i="20" s="1"/>
  <c r="G33" i="20" s="1"/>
  <c r="H33" i="20" s="1"/>
  <c r="I32" i="20"/>
  <c r="F32" i="20"/>
  <c r="G32" i="20" s="1"/>
  <c r="H32" i="20" s="1"/>
  <c r="H46" i="24" l="1"/>
  <c r="J46" i="24" s="1"/>
  <c r="J32" i="20"/>
  <c r="C34" i="20"/>
  <c r="F34" i="20" s="1"/>
  <c r="G34" i="20" s="1"/>
  <c r="H34" i="20" s="1"/>
  <c r="I33" i="20"/>
  <c r="J33" i="20" s="1"/>
  <c r="D34" i="20"/>
  <c r="J47" i="24" l="1"/>
  <c r="I10" i="24" s="1"/>
  <c r="D35" i="20"/>
  <c r="C35" i="20"/>
  <c r="I34" i="20"/>
  <c r="J34" i="20" s="1"/>
  <c r="F35" i="20"/>
  <c r="G35" i="20" s="1"/>
  <c r="G36" i="20" s="1"/>
  <c r="L16" i="25" l="1"/>
  <c r="I12" i="24"/>
  <c r="F10" i="24" s="1"/>
  <c r="F13" i="24" s="1"/>
  <c r="I11" i="24"/>
  <c r="H35" i="20"/>
  <c r="C13" i="20"/>
  <c r="I35" i="20"/>
  <c r="K13" i="20" l="1"/>
  <c r="E15" i="25"/>
  <c r="J35" i="20"/>
  <c r="J36" i="20" s="1"/>
  <c r="I9" i="20" l="1"/>
  <c r="L15" i="25" s="1"/>
  <c r="L17" i="25" s="1"/>
  <c r="J23" i="25" l="1"/>
  <c r="J24" i="25" s="1"/>
  <c r="G23" i="25"/>
  <c r="G24" i="25" s="1"/>
  <c r="I11" i="20"/>
  <c r="F9" i="20" s="1"/>
  <c r="F12" i="20" s="1"/>
  <c r="I10" i="20"/>
</calcChain>
</file>

<file path=xl/sharedStrings.xml><?xml version="1.0" encoding="utf-8"?>
<sst xmlns="http://schemas.openxmlformats.org/spreadsheetml/2006/main" count="171" uniqueCount="79">
  <si>
    <t>Valor Nominal</t>
  </si>
  <si>
    <t>Precio sucio USD</t>
  </si>
  <si>
    <t>Plazo</t>
  </si>
  <si>
    <t>años</t>
  </si>
  <si>
    <t>Dias transcurridos</t>
  </si>
  <si>
    <t>Precio sucio %</t>
  </si>
  <si>
    <t>Precio formula Excel</t>
  </si>
  <si>
    <t>Fecha de Emisión</t>
  </si>
  <si>
    <t>Intereses devengados</t>
  </si>
  <si>
    <t>Precio limpio %</t>
  </si>
  <si>
    <t>Fecha de Vencimiento</t>
  </si>
  <si>
    <t>Fecha Valor</t>
  </si>
  <si>
    <t>Base Numerador</t>
  </si>
  <si>
    <t>Base Denominador</t>
  </si>
  <si>
    <t>Tasa de Interés Cupón</t>
  </si>
  <si>
    <t>Rendimiento Nominal Anual</t>
  </si>
  <si>
    <t>Rendimiento efectivo Anual</t>
  </si>
  <si>
    <t>Periodo de Intereses</t>
  </si>
  <si>
    <t>semestral</t>
  </si>
  <si>
    <t>Pago de Capital</t>
  </si>
  <si>
    <t>al vencimiento</t>
  </si>
  <si>
    <t>Periodo</t>
  </si>
  <si>
    <t>Fecha</t>
  </si>
  <si>
    <t>Saldo por Amortizar</t>
  </si>
  <si>
    <t>Amortización</t>
  </si>
  <si>
    <t xml:space="preserve">Días </t>
  </si>
  <si>
    <t>Interés</t>
  </si>
  <si>
    <t>Flujo</t>
  </si>
  <si>
    <t>Días por Vencer</t>
  </si>
  <si>
    <t>Valor Actual</t>
  </si>
  <si>
    <t>TOTAL</t>
  </si>
  <si>
    <t>Fecha del último pago</t>
  </si>
  <si>
    <t>Valor efectivo</t>
  </si>
  <si>
    <t xml:space="preserve">Valor efectivo </t>
  </si>
  <si>
    <t>Fecha pago último cupón</t>
  </si>
  <si>
    <t>SUBSECRETARIA DE FINANCIAMIENTO PÚBLICO Y ANÁLISIS DE RIESGOS</t>
  </si>
  <si>
    <t>VALORACIÓN TÍTULOS VALORES - BONOS DE DEUDA INTERNA</t>
  </si>
  <si>
    <t>Identidad del emisor</t>
  </si>
  <si>
    <t>Ministerio de Economía y Finanzas</t>
  </si>
  <si>
    <t>Identidad del vendedor</t>
  </si>
  <si>
    <t xml:space="preserve">Tipo de título </t>
  </si>
  <si>
    <t>Bonos del Estado</t>
  </si>
  <si>
    <t>Número de resolución</t>
  </si>
  <si>
    <t>CDF-RES-2023-0001 de 21 de febrero de 2023</t>
  </si>
  <si>
    <r>
      <t>Monto efectivo</t>
    </r>
    <r>
      <rPr>
        <b/>
        <i/>
        <sz val="10"/>
        <color indexed="8"/>
        <rFont val="Calibr "/>
      </rPr>
      <t xml:space="preserve"> (a entregar en bonos por MEF)</t>
    </r>
  </si>
  <si>
    <t>Monto a entregar MEF</t>
  </si>
  <si>
    <r>
      <t xml:space="preserve">Monto a recibir MEF </t>
    </r>
    <r>
      <rPr>
        <b/>
        <i/>
        <sz val="10"/>
        <color theme="1"/>
        <rFont val="Calibri"/>
        <family val="2"/>
        <scheme val="minor"/>
      </rPr>
      <t>antes de comisiones</t>
    </r>
  </si>
  <si>
    <r>
      <t>Monto efectivo</t>
    </r>
    <r>
      <rPr>
        <b/>
        <i/>
        <sz val="10"/>
        <color indexed="8"/>
        <rFont val="Calibri"/>
        <family val="2"/>
        <scheme val="minor"/>
      </rPr>
      <t xml:space="preserve"> (a entregar en bonos por MEF)</t>
    </r>
  </si>
  <si>
    <t xml:space="preserve">Mecanismo de pago: </t>
  </si>
  <si>
    <t xml:space="preserve">Beneficiario </t>
  </si>
  <si>
    <t>Plazo del título</t>
  </si>
  <si>
    <t xml:space="preserve">Distribución de Obligacion </t>
  </si>
  <si>
    <t>Valor de la Obligación</t>
  </si>
  <si>
    <t>Monto Total de Obligacion a Pagar en Bonos</t>
  </si>
  <si>
    <t>Condiciones y específicaciones Financieras de los Bonos</t>
  </si>
  <si>
    <t>Monto Nominal (A)</t>
  </si>
  <si>
    <t>Fecha de emisión</t>
  </si>
  <si>
    <t>Tasa de interés/Descuento</t>
  </si>
  <si>
    <t xml:space="preserve">Pago de Interés </t>
  </si>
  <si>
    <t xml:space="preserve">Pago de Amortización </t>
  </si>
  <si>
    <t>Días Transcurridos</t>
  </si>
  <si>
    <t>Monto de Interés por días transcurridos (B)</t>
  </si>
  <si>
    <t>Precio Sucio (USD)</t>
  </si>
  <si>
    <t>Notas:</t>
  </si>
  <si>
    <t>Al tener días transcurrdios estos poseen intereses generados que hay que valorarlos hasta la fecha en que se ejecute la transacción (Fecha Valor)</t>
  </si>
  <si>
    <t>Los Bonos corresponden  la Resolucion CDF-RES-2023-0001 de 21 de febrero de 2023</t>
  </si>
  <si>
    <t>Los Bonos no poseen ninguna restricción pueden ser negociados con el sector público y privado</t>
  </si>
  <si>
    <t>Valor de la Obligación USD</t>
  </si>
  <si>
    <t>Título Valor</t>
  </si>
  <si>
    <t>Precio sucio</t>
  </si>
  <si>
    <t>A ser pagada con:</t>
  </si>
  <si>
    <t>Monto de la Obligación:</t>
  </si>
  <si>
    <t>GAD Quito</t>
  </si>
  <si>
    <t>3 años</t>
  </si>
  <si>
    <t>5 años</t>
  </si>
  <si>
    <t>10 años</t>
  </si>
  <si>
    <t>Bono a 3, 5 y 10 años</t>
  </si>
  <si>
    <t>Obligación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</si>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</sst>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 &quot;$&quot;* #,##0.00_ ;_ &quot;$&quot;* \-#,##0.00_ ;_ &quot;$&quot;* &quot;-&quot;??_ ;_ @_ "/>
    <numFmt numFmtId="166" formatCode="_ * #,##0.00_ ;_ * \-#,##0.00_ ;_ * &quot;-&quot;??_ ;_ @_ "/>
    <numFmt numFmtId="167" formatCode="0.0000%"/>
    <numFmt numFmtId="168" formatCode="_ * #,##0_ ;_ * \-#,##0_ ;_ * &quot;-&quot;??_ ;_ @_ "/>
    <numFmt numFmtId="169" formatCode="0.000000000000%"/>
    <numFmt numFmtId="170" formatCode="0.0000000%"/>
    <numFmt numFmtId="171" formatCode="0.00000000000%"/>
    <numFmt numFmtId="172" formatCode="0.0000"/>
    <numFmt numFmtId="173" formatCode="[$-F800]dddd\,\ mmmm\ dd\,\ yyyy"/>
    <numFmt numFmtId="174" formatCode="0.000000"/>
    <numFmt numFmtId="175" formatCode="_-* #,##0.00\ _€_-;\-* #,##0.00\ _€_-;_-* &quot;-&quot;??\ _€_-;_-@_-"/>
    <numFmt numFmtId="176" formatCode="0.00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 "/>
    </font>
    <font>
      <sz val="10"/>
      <color theme="1"/>
      <name val="Calibr "/>
    </font>
    <font>
      <b/>
      <sz val="10"/>
      <color theme="1"/>
      <name val="Calibr "/>
    </font>
    <font>
      <b/>
      <i/>
      <sz val="10"/>
      <color indexed="8"/>
      <name val="Calibr "/>
    </font>
    <font>
      <sz val="10"/>
      <color theme="0"/>
      <name val="Calibr 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4" tint="0.59999389629810485"/>
      <name val="Book Antiqua"/>
      <family val="1"/>
    </font>
    <font>
      <sz val="10"/>
      <color theme="1"/>
      <name val="Book Antiqua"/>
      <family val="1"/>
    </font>
    <font>
      <b/>
      <sz val="10"/>
      <color rgb="FF00B0F0"/>
      <name val="Book Antiqua"/>
      <family val="1"/>
    </font>
    <font>
      <b/>
      <sz val="11"/>
      <color rgb="FF00B0F0"/>
      <name val="Book Antiqua"/>
      <family val="1"/>
    </font>
    <font>
      <i/>
      <sz val="10"/>
      <color theme="1"/>
      <name val="Book Antiqua"/>
      <family val="1"/>
    </font>
    <font>
      <sz val="10"/>
      <color theme="0"/>
      <name val="Book Antiqua"/>
      <family val="1"/>
    </font>
    <font>
      <b/>
      <sz val="10"/>
      <color theme="1"/>
      <name val="Book Antiqua"/>
      <family val="1"/>
    </font>
    <font>
      <b/>
      <sz val="10"/>
      <color theme="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</cellStyleXfs>
  <cellXfs count="193">
    <xf numFmtId="0" fontId="0" fillId="0" borderId="0" xfId="0"/>
    <xf numFmtId="0" fontId="3" fillId="4" borderId="4" xfId="4" applyFont="1" applyFill="1" applyBorder="1" applyAlignment="1">
      <alignment horizontal="left" vertical="center"/>
    </xf>
    <xf numFmtId="0" fontId="3" fillId="4" borderId="7" xfId="4" applyFont="1" applyFill="1" applyBorder="1" applyAlignment="1">
      <alignment horizontal="left" vertical="center"/>
    </xf>
    <xf numFmtId="0" fontId="3" fillId="4" borderId="9" xfId="4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4" fillId="0" borderId="0" xfId="2" applyFont="1" applyFill="1" applyBorder="1" applyAlignment="1">
      <alignment horizontal="right" vertical="center"/>
    </xf>
    <xf numFmtId="0" fontId="6" fillId="4" borderId="4" xfId="4" applyFont="1" applyFill="1" applyBorder="1" applyAlignment="1">
      <alignment horizontal="left" vertical="center"/>
    </xf>
    <xf numFmtId="0" fontId="6" fillId="4" borderId="7" xfId="4" applyFont="1" applyFill="1" applyBorder="1" applyAlignment="1">
      <alignment horizontal="left" vertical="center"/>
    </xf>
    <xf numFmtId="0" fontId="6" fillId="4" borderId="9" xfId="4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7" fillId="0" borderId="0" xfId="2" applyFont="1" applyFill="1" applyBorder="1" applyAlignment="1">
      <alignment horizontal="right" vertical="center"/>
    </xf>
    <xf numFmtId="0" fontId="7" fillId="0" borderId="0" xfId="0" applyFont="1"/>
    <xf numFmtId="0" fontId="8" fillId="0" borderId="1" xfId="0" applyFont="1" applyBorder="1"/>
    <xf numFmtId="4" fontId="7" fillId="0" borderId="0" xfId="0" applyNumberFormat="1" applyFont="1"/>
    <xf numFmtId="14" fontId="7" fillId="0" borderId="0" xfId="0" applyNumberFormat="1" applyFont="1"/>
    <xf numFmtId="9" fontId="7" fillId="0" borderId="0" xfId="3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173" fontId="7" fillId="0" borderId="0" xfId="0" applyNumberFormat="1" applyFont="1"/>
    <xf numFmtId="0" fontId="8" fillId="0" borderId="2" xfId="0" applyFont="1" applyBorder="1"/>
    <xf numFmtId="167" fontId="7" fillId="0" borderId="0" xfId="3" applyNumberFormat="1" applyFont="1" applyBorder="1" applyAlignment="1">
      <alignment horizontal="center"/>
    </xf>
    <xf numFmtId="174" fontId="7" fillId="0" borderId="0" xfId="0" applyNumberFormat="1" applyFont="1"/>
    <xf numFmtId="166" fontId="7" fillId="0" borderId="3" xfId="1" applyFont="1" applyBorder="1"/>
    <xf numFmtId="165" fontId="7" fillId="0" borderId="0" xfId="0" applyNumberFormat="1" applyFont="1" applyAlignment="1">
      <alignment horizontal="center"/>
    </xf>
    <xf numFmtId="171" fontId="10" fillId="0" borderId="0" xfId="3" applyNumberFormat="1" applyFont="1"/>
    <xf numFmtId="168" fontId="7" fillId="0" borderId="0" xfId="1" applyNumberFormat="1" applyFont="1" applyBorder="1"/>
    <xf numFmtId="167" fontId="7" fillId="0" borderId="0" xfId="0" applyNumberFormat="1" applyFont="1"/>
    <xf numFmtId="166" fontId="7" fillId="0" borderId="0" xfId="1" applyFont="1"/>
    <xf numFmtId="169" fontId="7" fillId="0" borderId="0" xfId="0" applyNumberFormat="1" applyFont="1"/>
    <xf numFmtId="0" fontId="7" fillId="0" borderId="2" xfId="0" applyFont="1" applyBorder="1" applyAlignment="1">
      <alignment horizontal="right"/>
    </xf>
    <xf numFmtId="165" fontId="7" fillId="0" borderId="0" xfId="0" applyNumberFormat="1" applyFont="1"/>
    <xf numFmtId="0" fontId="6" fillId="3" borderId="3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7" fillId="0" borderId="0" xfId="2" applyFont="1" applyFill="1"/>
    <xf numFmtId="165" fontId="7" fillId="0" borderId="0" xfId="2" applyFont="1"/>
    <xf numFmtId="165" fontId="7" fillId="0" borderId="3" xfId="2" applyFont="1" applyBorder="1"/>
    <xf numFmtId="166" fontId="7" fillId="0" borderId="3" xfId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166" fontId="7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7" fillId="0" borderId="0" xfId="3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66" fontId="7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4" fillId="0" borderId="1" xfId="2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NumberFormat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165" fontId="4" fillId="0" borderId="2" xfId="2" applyFont="1" applyFill="1" applyBorder="1" applyAlignment="1">
      <alignment vertical="center"/>
    </xf>
    <xf numFmtId="0" fontId="5" fillId="0" borderId="3" xfId="0" applyFont="1" applyBorder="1"/>
    <xf numFmtId="165" fontId="4" fillId="0" borderId="3" xfId="2" applyFont="1" applyFill="1" applyBorder="1"/>
    <xf numFmtId="0" fontId="5" fillId="0" borderId="1" xfId="0" applyFont="1" applyBorder="1"/>
    <xf numFmtId="165" fontId="4" fillId="0" borderId="1" xfId="2" applyFont="1" applyFill="1" applyBorder="1"/>
    <xf numFmtId="0" fontId="8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0" borderId="1" xfId="2" applyFont="1" applyBorder="1"/>
    <xf numFmtId="0" fontId="4" fillId="0" borderId="0" xfId="0" applyFont="1"/>
    <xf numFmtId="165" fontId="4" fillId="0" borderId="1" xfId="2" applyFont="1" applyBorder="1"/>
    <xf numFmtId="4" fontId="4" fillId="0" borderId="0" xfId="0" applyNumberFormat="1" applyFont="1"/>
    <xf numFmtId="0" fontId="5" fillId="0" borderId="1" xfId="0" applyFont="1" applyBorder="1" applyAlignment="1">
      <alignment horizontal="left"/>
    </xf>
    <xf numFmtId="166" fontId="4" fillId="0" borderId="1" xfId="1" applyFont="1" applyFill="1" applyBorder="1" applyAlignment="1">
      <alignment horizontal="center"/>
    </xf>
    <xf numFmtId="165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9" fontId="4" fillId="0" borderId="0" xfId="3" applyFont="1" applyBorder="1" applyAlignment="1">
      <alignment horizontal="center"/>
    </xf>
    <xf numFmtId="0" fontId="5" fillId="0" borderId="2" xfId="0" applyFont="1" applyBorder="1"/>
    <xf numFmtId="14" fontId="4" fillId="0" borderId="0" xfId="0" applyNumberFormat="1" applyFont="1"/>
    <xf numFmtId="166" fontId="4" fillId="0" borderId="3" xfId="1" applyFont="1" applyBorder="1"/>
    <xf numFmtId="0" fontId="5" fillId="0" borderId="2" xfId="0" applyFont="1" applyBorder="1" applyAlignment="1">
      <alignment horizontal="center"/>
    </xf>
    <xf numFmtId="166" fontId="4" fillId="0" borderId="2" xfId="1" applyFont="1" applyBorder="1" applyAlignment="1">
      <alignment horizontal="center"/>
    </xf>
    <xf numFmtId="167" fontId="4" fillId="0" borderId="0" xfId="3" applyNumberFormat="1" applyFont="1" applyBorder="1" applyAlignment="1">
      <alignment horizontal="center"/>
    </xf>
    <xf numFmtId="172" fontId="4" fillId="0" borderId="0" xfId="0" applyNumberFormat="1" applyFont="1"/>
    <xf numFmtId="170" fontId="4" fillId="2" borderId="0" xfId="3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71" fontId="11" fillId="0" borderId="0" xfId="3" applyNumberFormat="1" applyFont="1"/>
    <xf numFmtId="168" fontId="4" fillId="0" borderId="0" xfId="1" applyNumberFormat="1" applyFont="1" applyBorder="1"/>
    <xf numFmtId="10" fontId="4" fillId="0" borderId="0" xfId="0" applyNumberFormat="1" applyFont="1"/>
    <xf numFmtId="0" fontId="4" fillId="0" borderId="0" xfId="1" applyNumberFormat="1" applyFont="1"/>
    <xf numFmtId="169" fontId="4" fillId="0" borderId="0" xfId="0" applyNumberFormat="1" applyFont="1"/>
    <xf numFmtId="167" fontId="4" fillId="0" borderId="0" xfId="0" applyNumberFormat="1" applyFont="1"/>
    <xf numFmtId="0" fontId="4" fillId="0" borderId="2" xfId="0" applyFont="1" applyBorder="1" applyAlignment="1">
      <alignment horizontal="right"/>
    </xf>
    <xf numFmtId="166" fontId="4" fillId="0" borderId="0" xfId="1" applyFont="1"/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5" fontId="4" fillId="0" borderId="0" xfId="2" applyFont="1"/>
    <xf numFmtId="165" fontId="4" fillId="0" borderId="3" xfId="2" applyFont="1" applyBorder="1"/>
    <xf numFmtId="166" fontId="4" fillId="0" borderId="3" xfId="1" applyFont="1" applyBorder="1" applyAlignment="1">
      <alignment horizontal="center"/>
    </xf>
    <xf numFmtId="166" fontId="4" fillId="0" borderId="0" xfId="0" applyNumberFormat="1" applyFont="1"/>
    <xf numFmtId="165" fontId="4" fillId="0" borderId="0" xfId="2" applyFont="1" applyFill="1" applyBorder="1"/>
    <xf numFmtId="165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/>
    <xf numFmtId="173" fontId="4" fillId="0" borderId="0" xfId="0" applyNumberFormat="1" applyFont="1"/>
    <xf numFmtId="176" fontId="4" fillId="0" borderId="0" xfId="3" applyNumberFormat="1" applyFont="1" applyBorder="1" applyAlignment="1">
      <alignment horizontal="center"/>
    </xf>
    <xf numFmtId="174" fontId="4" fillId="0" borderId="0" xfId="0" applyNumberFormat="1" applyFont="1"/>
    <xf numFmtId="176" fontId="4" fillId="0" borderId="0" xfId="3" applyNumberFormat="1" applyFont="1"/>
    <xf numFmtId="166" fontId="4" fillId="0" borderId="0" xfId="1" applyFont="1" applyAlignment="1">
      <alignment vertical="center"/>
    </xf>
    <xf numFmtId="165" fontId="4" fillId="0" borderId="0" xfId="2" applyFont="1" applyFill="1"/>
    <xf numFmtId="14" fontId="4" fillId="2" borderId="0" xfId="0" applyNumberFormat="1" applyFont="1" applyFill="1"/>
    <xf numFmtId="0" fontId="5" fillId="0" borderId="0" xfId="0" applyFont="1" applyAlignment="1">
      <alignment wrapText="1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4" fillId="0" borderId="2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4" fillId="0" borderId="3" xfId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6" fontId="4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4" fillId="0" borderId="0" xfId="3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66" fontId="4" fillId="0" borderId="2" xfId="1" applyFont="1" applyBorder="1" applyAlignment="1">
      <alignment horizontal="center" vertical="center"/>
    </xf>
    <xf numFmtId="167" fontId="4" fillId="0" borderId="0" xfId="3" applyNumberFormat="1" applyFont="1" applyFill="1" applyBorder="1" applyAlignment="1">
      <alignment horizontal="right" vertical="center"/>
    </xf>
    <xf numFmtId="166" fontId="4" fillId="0" borderId="2" xfId="1" applyFont="1" applyBorder="1" applyAlignment="1">
      <alignment vertical="center"/>
    </xf>
    <xf numFmtId="166" fontId="4" fillId="0" borderId="3" xfId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0" fontId="16" fillId="2" borderId="12" xfId="0" applyFont="1" applyFill="1" applyBorder="1"/>
    <xf numFmtId="0" fontId="17" fillId="2" borderId="13" xfId="0" applyFont="1" applyFill="1" applyBorder="1"/>
    <xf numFmtId="166" fontId="15" fillId="2" borderId="14" xfId="1" applyFont="1" applyFill="1" applyBorder="1"/>
    <xf numFmtId="166" fontId="15" fillId="2" borderId="0" xfId="1" applyFont="1" applyFill="1"/>
    <xf numFmtId="4" fontId="18" fillId="0" borderId="0" xfId="0" applyNumberFormat="1" applyFont="1"/>
    <xf numFmtId="0" fontId="15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6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0" fontId="19" fillId="0" borderId="0" xfId="3" applyNumberFormat="1" applyFont="1" applyAlignment="1">
      <alignment horizontal="center" vertical="center"/>
    </xf>
    <xf numFmtId="4" fontId="15" fillId="2" borderId="0" xfId="0" applyNumberFormat="1" applyFont="1" applyFill="1"/>
    <xf numFmtId="166" fontId="15" fillId="2" borderId="0" xfId="0" applyNumberFormat="1" applyFont="1" applyFill="1"/>
    <xf numFmtId="166" fontId="14" fillId="2" borderId="0" xfId="0" applyNumberFormat="1" applyFont="1" applyFill="1"/>
    <xf numFmtId="9" fontId="15" fillId="2" borderId="0" xfId="0" applyNumberFormat="1" applyFont="1" applyFill="1"/>
    <xf numFmtId="166" fontId="14" fillId="0" borderId="0" xfId="0" applyNumberFormat="1" applyFont="1"/>
    <xf numFmtId="0" fontId="20" fillId="2" borderId="0" xfId="0" applyFont="1" applyFill="1"/>
    <xf numFmtId="0" fontId="21" fillId="3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6" fontId="15" fillId="2" borderId="15" xfId="1" applyFont="1" applyFill="1" applyBorder="1" applyAlignment="1"/>
    <xf numFmtId="0" fontId="15" fillId="2" borderId="15" xfId="0" applyFont="1" applyFill="1" applyBorder="1" applyAlignment="1">
      <alignment horizontal="center"/>
    </xf>
    <xf numFmtId="14" fontId="15" fillId="2" borderId="15" xfId="0" applyNumberFormat="1" applyFont="1" applyFill="1" applyBorder="1" applyAlignment="1">
      <alignment horizontal="center" vertical="center" wrapText="1"/>
    </xf>
    <xf numFmtId="14" fontId="15" fillId="2" borderId="15" xfId="0" applyNumberFormat="1" applyFont="1" applyFill="1" applyBorder="1" applyAlignment="1">
      <alignment horizontal="center"/>
    </xf>
    <xf numFmtId="167" fontId="15" fillId="2" borderId="15" xfId="0" applyNumberFormat="1" applyFont="1" applyFill="1" applyBorder="1" applyAlignment="1">
      <alignment horizontal="center"/>
    </xf>
    <xf numFmtId="166" fontId="15" fillId="2" borderId="15" xfId="1" applyFont="1" applyFill="1" applyBorder="1" applyAlignment="1">
      <alignment horizontal="center"/>
    </xf>
    <xf numFmtId="166" fontId="15" fillId="0" borderId="15" xfId="1" applyFont="1" applyBorder="1" applyAlignment="1">
      <alignment horizontal="center"/>
    </xf>
    <xf numFmtId="166" fontId="15" fillId="2" borderId="0" xfId="1" applyFont="1" applyFill="1" applyBorder="1"/>
    <xf numFmtId="166" fontId="15" fillId="0" borderId="0" xfId="0" applyNumberFormat="1" applyFont="1"/>
    <xf numFmtId="166" fontId="15" fillId="2" borderId="0" xfId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4" fontId="15" fillId="2" borderId="0" xfId="0" applyNumberFormat="1" applyFont="1" applyFill="1" applyAlignment="1">
      <alignment horizontal="center" vertical="center" wrapText="1"/>
    </xf>
    <xf numFmtId="14" fontId="15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76" fontId="15" fillId="0" borderId="0" xfId="3" applyNumberFormat="1" applyFont="1"/>
    <xf numFmtId="166" fontId="15" fillId="0" borderId="0" xfId="1" applyFont="1"/>
    <xf numFmtId="49" fontId="21" fillId="3" borderId="15" xfId="0" applyNumberFormat="1" applyFont="1" applyFill="1" applyBorder="1" applyAlignment="1">
      <alignment horizontal="center" vertical="center" wrapText="1"/>
    </xf>
    <xf numFmtId="9" fontId="15" fillId="0" borderId="0" xfId="0" applyNumberFormat="1" applyFont="1"/>
    <xf numFmtId="9" fontId="15" fillId="0" borderId="0" xfId="1" applyNumberFormat="1" applyFont="1"/>
    <xf numFmtId="14" fontId="15" fillId="0" borderId="0" xfId="0" applyNumberFormat="1" applyFont="1"/>
    <xf numFmtId="0" fontId="20" fillId="2" borderId="0" xfId="0" applyFont="1" applyFill="1" applyAlignment="1">
      <alignment horizontal="center" vertical="center" shrinkToFit="1"/>
    </xf>
    <xf numFmtId="4" fontId="15" fillId="0" borderId="8" xfId="0" applyNumberFormat="1" applyFont="1" applyBorder="1" applyAlignment="1">
      <alignment horizontal="center" vertical="center" shrinkToFit="1"/>
    </xf>
    <xf numFmtId="4" fontId="21" fillId="3" borderId="11" xfId="0" applyNumberFormat="1" applyFont="1" applyFill="1" applyBorder="1" applyAlignment="1">
      <alignment horizontal="center"/>
    </xf>
    <xf numFmtId="9" fontId="15" fillId="2" borderId="0" xfId="0" applyNumberFormat="1" applyFont="1" applyFill="1" applyAlignment="1">
      <alignment horizontal="center" vertical="center" shrinkToFi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166" fontId="20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6" fontId="15" fillId="2" borderId="15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166" fontId="20" fillId="2" borderId="0" xfId="0" applyNumberFormat="1" applyFont="1" applyFill="1"/>
    <xf numFmtId="0" fontId="21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5" xfId="4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8" xfId="4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5" xfId="4" applyFont="1" applyFill="1" applyBorder="1" applyAlignment="1">
      <alignment horizontal="left" vertical="center"/>
    </xf>
    <xf numFmtId="0" fontId="4" fillId="2" borderId="6" xfId="4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2" borderId="8" xfId="4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13" xfId="4" xr:uid="{00000000-0005-0000-0000-000004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38102</xdr:rowOff>
    </xdr:from>
    <xdr:to>
      <xdr:col>12</xdr:col>
      <xdr:colOff>520715</xdr:colOff>
      <xdr:row>16</xdr:row>
      <xdr:rowOff>161928</xdr:rowOff>
    </xdr:to>
    <xdr:sp macro="" textlink="">
      <xdr:nvSpPr>
        <xdr:cNvPr id="2" name="Flecha en U 3">
          <a:extLst>
            <a:ext uri="{FF2B5EF4-FFF2-40B4-BE49-F238E27FC236}">
              <a16:creationId xmlns:a16="http://schemas.microsoft.com/office/drawing/2014/main" id="{7C89CE35-A9F7-4B25-9ECD-E62D993E4CD8}"/>
            </a:ext>
          </a:extLst>
        </xdr:cNvPr>
        <xdr:cNvSpPr/>
      </xdr:nvSpPr>
      <xdr:spPr>
        <a:xfrm rot="5400000">
          <a:off x="8856669" y="392107"/>
          <a:ext cx="1895476" cy="4692666"/>
        </a:xfrm>
        <a:prstGeom prst="uturnArrow">
          <a:avLst>
            <a:gd name="adj1" fmla="val 4920"/>
            <a:gd name="adj2" fmla="val 4494"/>
            <a:gd name="adj3" fmla="val 14971"/>
            <a:gd name="adj4" fmla="val 43750"/>
            <a:gd name="adj5" fmla="val 9151"/>
          </a:avLst>
        </a:prstGeom>
        <a:solidFill>
          <a:srgbClr val="002060"/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erver/Dir_Analisis_Mercados_financieros/Profesores%202018/20181018%20Caracteristicas%20Ini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CTERÍSTICAS"/>
      <sheetName val="Flujos"/>
      <sheetName val="FlujosE"/>
    </sheetNames>
    <sheetDataSet>
      <sheetData sheetId="0">
        <row r="14">
          <cell r="B14" t="str">
            <v>PLAZO</v>
          </cell>
          <cell r="C14" t="str">
            <v>TASA DE INTERÉS CUPÓN</v>
          </cell>
          <cell r="D14" t="str">
            <v>PRECIO</v>
          </cell>
          <cell r="E14" t="str">
            <v>GRACIA</v>
          </cell>
          <cell r="F14" t="str">
            <v>AMORTIZACIÓN</v>
          </cell>
          <cell r="G14" t="str">
            <v>PAGO INTERESES</v>
          </cell>
        </row>
        <row r="15">
          <cell r="B15" t="str">
            <v>1 año</v>
          </cell>
          <cell r="C15">
            <v>3.2500000000000001E-2</v>
          </cell>
          <cell r="D15">
            <v>1</v>
          </cell>
          <cell r="E15" t="str">
            <v>-</v>
          </cell>
          <cell r="F15" t="str">
            <v>Al vencimiento</v>
          </cell>
          <cell r="G15" t="str">
            <v>mensual</v>
          </cell>
        </row>
        <row r="16">
          <cell r="B16" t="str">
            <v>2 años</v>
          </cell>
          <cell r="C16">
            <v>3.8199999999999998E-2</v>
          </cell>
          <cell r="D16">
            <v>1</v>
          </cell>
          <cell r="E16" t="str">
            <v>1 año</v>
          </cell>
          <cell r="F16" t="str">
            <v>semestral</v>
          </cell>
          <cell r="G16" t="str">
            <v>mensual</v>
          </cell>
        </row>
        <row r="17">
          <cell r="B17" t="str">
            <v>3 años</v>
          </cell>
          <cell r="C17">
            <v>4.2999999999999997E-2</v>
          </cell>
          <cell r="D17">
            <v>1</v>
          </cell>
          <cell r="E17" t="str">
            <v>2 años</v>
          </cell>
          <cell r="F17" t="str">
            <v>semestral</v>
          </cell>
          <cell r="G17" t="str">
            <v>mensual</v>
          </cell>
        </row>
        <row r="18">
          <cell r="B18" t="str">
            <v>4 años</v>
          </cell>
          <cell r="C18">
            <v>4.7100000000000003E-2</v>
          </cell>
          <cell r="D18">
            <v>1</v>
          </cell>
          <cell r="E18" t="str">
            <v>3 años</v>
          </cell>
          <cell r="F18" t="str">
            <v>semestral</v>
          </cell>
          <cell r="G18" t="str">
            <v>mensual</v>
          </cell>
        </row>
        <row r="19">
          <cell r="B19" t="str">
            <v>5 años</v>
          </cell>
          <cell r="C19">
            <v>5.0700000000000002E-2</v>
          </cell>
          <cell r="D19">
            <v>1</v>
          </cell>
          <cell r="E19" t="str">
            <v>4 años</v>
          </cell>
          <cell r="F19" t="str">
            <v>semestral</v>
          </cell>
          <cell r="G19" t="str">
            <v>mensual</v>
          </cell>
        </row>
        <row r="20">
          <cell r="B20" t="str">
            <v>6 años</v>
          </cell>
          <cell r="C20">
            <v>5.3600000000000002E-2</v>
          </cell>
          <cell r="D20">
            <v>1</v>
          </cell>
          <cell r="E20" t="str">
            <v>5 años</v>
          </cell>
          <cell r="F20" t="str">
            <v>semestral</v>
          </cell>
          <cell r="G20" t="str">
            <v>mensual</v>
          </cell>
        </row>
        <row r="21">
          <cell r="B21" t="str">
            <v>7 años</v>
          </cell>
          <cell r="C21">
            <v>5.6399999999999999E-2</v>
          </cell>
          <cell r="D21">
            <v>1</v>
          </cell>
          <cell r="E21" t="str">
            <v>5 años</v>
          </cell>
          <cell r="F21" t="str">
            <v>anual</v>
          </cell>
          <cell r="G21" t="str">
            <v>mensual</v>
          </cell>
        </row>
        <row r="22">
          <cell r="B22" t="str">
            <v>8 años</v>
          </cell>
          <cell r="C22">
            <v>5.9299999999999999E-2</v>
          </cell>
          <cell r="D22">
            <v>1</v>
          </cell>
          <cell r="E22" t="str">
            <v>5 años</v>
          </cell>
          <cell r="F22" t="str">
            <v>anual</v>
          </cell>
          <cell r="G22" t="str">
            <v>mensual</v>
          </cell>
        </row>
        <row r="23">
          <cell r="B23" t="str">
            <v>9 años</v>
          </cell>
          <cell r="C23">
            <v>6.2100000000000002E-2</v>
          </cell>
          <cell r="D23">
            <v>1</v>
          </cell>
          <cell r="E23" t="str">
            <v>5 años</v>
          </cell>
          <cell r="F23" t="str">
            <v>anual</v>
          </cell>
          <cell r="G23" t="str">
            <v>mensual</v>
          </cell>
        </row>
        <row r="24">
          <cell r="B24" t="str">
            <v>10 años</v>
          </cell>
          <cell r="C24">
            <v>6.5000000000000002E-2</v>
          </cell>
          <cell r="D24">
            <v>1</v>
          </cell>
          <cell r="E24" t="str">
            <v>5 años</v>
          </cell>
          <cell r="F24" t="str">
            <v>anual</v>
          </cell>
          <cell r="G24" t="str">
            <v>mensual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R37"/>
  <sheetViews>
    <sheetView showGridLines="0" zoomScaleNormal="100" workbookViewId="0">
      <selection activeCell="E9" sqref="E9:G9"/>
    </sheetView>
  </sheetViews>
  <sheetFormatPr baseColWidth="10" defaultColWidth="5.6640625" defaultRowHeight="14"/>
  <cols>
    <col min="1" max="1" width="2.33203125" style="117" customWidth="1"/>
    <col min="2" max="2" width="16.5" style="118" customWidth="1"/>
    <col min="3" max="3" width="12" style="118" customWidth="1"/>
    <col min="4" max="4" width="14.33203125" style="118" customWidth="1"/>
    <col min="5" max="5" width="16.5" style="118" customWidth="1"/>
    <col min="6" max="6" width="16.83203125" style="118" customWidth="1"/>
    <col min="7" max="7" width="15" style="118" customWidth="1"/>
    <col min="8" max="8" width="18.33203125" style="118" customWidth="1"/>
    <col min="9" max="9" width="16.6640625" style="118" customWidth="1"/>
    <col min="10" max="10" width="14" style="118" customWidth="1"/>
    <col min="11" max="11" width="16.5" style="118" customWidth="1"/>
    <col min="12" max="12" width="15.5" style="118" customWidth="1"/>
    <col min="13" max="13" width="15" style="118" customWidth="1"/>
    <col min="14" max="14" width="11.33203125" style="118" bestFit="1" customWidth="1"/>
    <col min="15" max="15" width="14.6640625" style="118" customWidth="1"/>
    <col min="16" max="16" width="15.33203125" style="118" bestFit="1" customWidth="1"/>
    <col min="17" max="249" width="10.83203125" style="118" customWidth="1"/>
    <col min="250" max="250" width="2.33203125" style="118" customWidth="1"/>
    <col min="251" max="251" width="2.6640625" style="118" customWidth="1"/>
    <col min="252" max="253" width="2.33203125" style="118" customWidth="1"/>
    <col min="254" max="254" width="3.83203125" style="118" customWidth="1"/>
    <col min="255" max="255" width="3.33203125" style="118" customWidth="1"/>
    <col min="256" max="256" width="5.6640625" style="118"/>
    <col min="257" max="257" width="2.33203125" style="118" customWidth="1"/>
    <col min="258" max="258" width="16.5" style="118" customWidth="1"/>
    <col min="259" max="259" width="12" style="118" customWidth="1"/>
    <col min="260" max="260" width="14.33203125" style="118" customWidth="1"/>
    <col min="261" max="261" width="16.5" style="118" customWidth="1"/>
    <col min="262" max="262" width="16.83203125" style="118" customWidth="1"/>
    <col min="263" max="263" width="15" style="118" customWidth="1"/>
    <col min="264" max="264" width="18.33203125" style="118" customWidth="1"/>
    <col min="265" max="265" width="16.6640625" style="118" customWidth="1"/>
    <col min="266" max="266" width="14" style="118" customWidth="1"/>
    <col min="267" max="267" width="16.5" style="118" customWidth="1"/>
    <col min="268" max="268" width="15.5" style="118" customWidth="1"/>
    <col min="269" max="269" width="15" style="118" customWidth="1"/>
    <col min="270" max="270" width="11.33203125" style="118" bestFit="1" customWidth="1"/>
    <col min="271" max="271" width="14.6640625" style="118" customWidth="1"/>
    <col min="272" max="272" width="15.33203125" style="118" bestFit="1" customWidth="1"/>
    <col min="273" max="505" width="10.83203125" style="118" customWidth="1"/>
    <col min="506" max="506" width="2.33203125" style="118" customWidth="1"/>
    <col min="507" max="507" width="2.6640625" style="118" customWidth="1"/>
    <col min="508" max="509" width="2.33203125" style="118" customWidth="1"/>
    <col min="510" max="510" width="3.83203125" style="118" customWidth="1"/>
    <col min="511" max="511" width="3.33203125" style="118" customWidth="1"/>
    <col min="512" max="512" width="5.6640625" style="118"/>
    <col min="513" max="513" width="2.33203125" style="118" customWidth="1"/>
    <col min="514" max="514" width="16.5" style="118" customWidth="1"/>
    <col min="515" max="515" width="12" style="118" customWidth="1"/>
    <col min="516" max="516" width="14.33203125" style="118" customWidth="1"/>
    <col min="517" max="517" width="16.5" style="118" customWidth="1"/>
    <col min="518" max="518" width="16.83203125" style="118" customWidth="1"/>
    <col min="519" max="519" width="15" style="118" customWidth="1"/>
    <col min="520" max="520" width="18.33203125" style="118" customWidth="1"/>
    <col min="521" max="521" width="16.6640625" style="118" customWidth="1"/>
    <col min="522" max="522" width="14" style="118" customWidth="1"/>
    <col min="523" max="523" width="16.5" style="118" customWidth="1"/>
    <col min="524" max="524" width="15.5" style="118" customWidth="1"/>
    <col min="525" max="525" width="15" style="118" customWidth="1"/>
    <col min="526" max="526" width="11.33203125" style="118" bestFit="1" customWidth="1"/>
    <col min="527" max="527" width="14.6640625" style="118" customWidth="1"/>
    <col min="528" max="528" width="15.33203125" style="118" bestFit="1" customWidth="1"/>
    <col min="529" max="761" width="10.83203125" style="118" customWidth="1"/>
    <col min="762" max="762" width="2.33203125" style="118" customWidth="1"/>
    <col min="763" max="763" width="2.6640625" style="118" customWidth="1"/>
    <col min="764" max="765" width="2.33203125" style="118" customWidth="1"/>
    <col min="766" max="766" width="3.83203125" style="118" customWidth="1"/>
    <col min="767" max="767" width="3.33203125" style="118" customWidth="1"/>
    <col min="768" max="768" width="5.6640625" style="118"/>
    <col min="769" max="769" width="2.33203125" style="118" customWidth="1"/>
    <col min="770" max="770" width="16.5" style="118" customWidth="1"/>
    <col min="771" max="771" width="12" style="118" customWidth="1"/>
    <col min="772" max="772" width="14.33203125" style="118" customWidth="1"/>
    <col min="773" max="773" width="16.5" style="118" customWidth="1"/>
    <col min="774" max="774" width="16.83203125" style="118" customWidth="1"/>
    <col min="775" max="775" width="15" style="118" customWidth="1"/>
    <col min="776" max="776" width="18.33203125" style="118" customWidth="1"/>
    <col min="777" max="777" width="16.6640625" style="118" customWidth="1"/>
    <col min="778" max="778" width="14" style="118" customWidth="1"/>
    <col min="779" max="779" width="16.5" style="118" customWidth="1"/>
    <col min="780" max="780" width="15.5" style="118" customWidth="1"/>
    <col min="781" max="781" width="15" style="118" customWidth="1"/>
    <col min="782" max="782" width="11.33203125" style="118" bestFit="1" customWidth="1"/>
    <col min="783" max="783" width="14.6640625" style="118" customWidth="1"/>
    <col min="784" max="784" width="15.33203125" style="118" bestFit="1" customWidth="1"/>
    <col min="785" max="1017" width="10.83203125" style="118" customWidth="1"/>
    <col min="1018" max="1018" width="2.33203125" style="118" customWidth="1"/>
    <col min="1019" max="1019" width="2.6640625" style="118" customWidth="1"/>
    <col min="1020" max="1021" width="2.33203125" style="118" customWidth="1"/>
    <col min="1022" max="1022" width="3.83203125" style="118" customWidth="1"/>
    <col min="1023" max="1023" width="3.33203125" style="118" customWidth="1"/>
    <col min="1024" max="1024" width="5.6640625" style="118"/>
    <col min="1025" max="1025" width="2.33203125" style="118" customWidth="1"/>
    <col min="1026" max="1026" width="16.5" style="118" customWidth="1"/>
    <col min="1027" max="1027" width="12" style="118" customWidth="1"/>
    <col min="1028" max="1028" width="14.33203125" style="118" customWidth="1"/>
    <col min="1029" max="1029" width="16.5" style="118" customWidth="1"/>
    <col min="1030" max="1030" width="16.83203125" style="118" customWidth="1"/>
    <col min="1031" max="1031" width="15" style="118" customWidth="1"/>
    <col min="1032" max="1032" width="18.33203125" style="118" customWidth="1"/>
    <col min="1033" max="1033" width="16.6640625" style="118" customWidth="1"/>
    <col min="1034" max="1034" width="14" style="118" customWidth="1"/>
    <col min="1035" max="1035" width="16.5" style="118" customWidth="1"/>
    <col min="1036" max="1036" width="15.5" style="118" customWidth="1"/>
    <col min="1037" max="1037" width="15" style="118" customWidth="1"/>
    <col min="1038" max="1038" width="11.33203125" style="118" bestFit="1" customWidth="1"/>
    <col min="1039" max="1039" width="14.6640625" style="118" customWidth="1"/>
    <col min="1040" max="1040" width="15.33203125" style="118" bestFit="1" customWidth="1"/>
    <col min="1041" max="1273" width="10.83203125" style="118" customWidth="1"/>
    <col min="1274" max="1274" width="2.33203125" style="118" customWidth="1"/>
    <col min="1275" max="1275" width="2.6640625" style="118" customWidth="1"/>
    <col min="1276" max="1277" width="2.33203125" style="118" customWidth="1"/>
    <col min="1278" max="1278" width="3.83203125" style="118" customWidth="1"/>
    <col min="1279" max="1279" width="3.33203125" style="118" customWidth="1"/>
    <col min="1280" max="1280" width="5.6640625" style="118"/>
    <col min="1281" max="1281" width="2.33203125" style="118" customWidth="1"/>
    <col min="1282" max="1282" width="16.5" style="118" customWidth="1"/>
    <col min="1283" max="1283" width="12" style="118" customWidth="1"/>
    <col min="1284" max="1284" width="14.33203125" style="118" customWidth="1"/>
    <col min="1285" max="1285" width="16.5" style="118" customWidth="1"/>
    <col min="1286" max="1286" width="16.83203125" style="118" customWidth="1"/>
    <col min="1287" max="1287" width="15" style="118" customWidth="1"/>
    <col min="1288" max="1288" width="18.33203125" style="118" customWidth="1"/>
    <col min="1289" max="1289" width="16.6640625" style="118" customWidth="1"/>
    <col min="1290" max="1290" width="14" style="118" customWidth="1"/>
    <col min="1291" max="1291" width="16.5" style="118" customWidth="1"/>
    <col min="1292" max="1292" width="15.5" style="118" customWidth="1"/>
    <col min="1293" max="1293" width="15" style="118" customWidth="1"/>
    <col min="1294" max="1294" width="11.33203125" style="118" bestFit="1" customWidth="1"/>
    <col min="1295" max="1295" width="14.6640625" style="118" customWidth="1"/>
    <col min="1296" max="1296" width="15.33203125" style="118" bestFit="1" customWidth="1"/>
    <col min="1297" max="1529" width="10.83203125" style="118" customWidth="1"/>
    <col min="1530" max="1530" width="2.33203125" style="118" customWidth="1"/>
    <col min="1531" max="1531" width="2.6640625" style="118" customWidth="1"/>
    <col min="1532" max="1533" width="2.33203125" style="118" customWidth="1"/>
    <col min="1534" max="1534" width="3.83203125" style="118" customWidth="1"/>
    <col min="1535" max="1535" width="3.33203125" style="118" customWidth="1"/>
    <col min="1536" max="1536" width="5.6640625" style="118"/>
    <col min="1537" max="1537" width="2.33203125" style="118" customWidth="1"/>
    <col min="1538" max="1538" width="16.5" style="118" customWidth="1"/>
    <col min="1539" max="1539" width="12" style="118" customWidth="1"/>
    <col min="1540" max="1540" width="14.33203125" style="118" customWidth="1"/>
    <col min="1541" max="1541" width="16.5" style="118" customWidth="1"/>
    <col min="1542" max="1542" width="16.83203125" style="118" customWidth="1"/>
    <col min="1543" max="1543" width="15" style="118" customWidth="1"/>
    <col min="1544" max="1544" width="18.33203125" style="118" customWidth="1"/>
    <col min="1545" max="1545" width="16.6640625" style="118" customWidth="1"/>
    <col min="1546" max="1546" width="14" style="118" customWidth="1"/>
    <col min="1547" max="1547" width="16.5" style="118" customWidth="1"/>
    <col min="1548" max="1548" width="15.5" style="118" customWidth="1"/>
    <col min="1549" max="1549" width="15" style="118" customWidth="1"/>
    <col min="1550" max="1550" width="11.33203125" style="118" bestFit="1" customWidth="1"/>
    <col min="1551" max="1551" width="14.6640625" style="118" customWidth="1"/>
    <col min="1552" max="1552" width="15.33203125" style="118" bestFit="1" customWidth="1"/>
    <col min="1553" max="1785" width="10.83203125" style="118" customWidth="1"/>
    <col min="1786" max="1786" width="2.33203125" style="118" customWidth="1"/>
    <col min="1787" max="1787" width="2.6640625" style="118" customWidth="1"/>
    <col min="1788" max="1789" width="2.33203125" style="118" customWidth="1"/>
    <col min="1790" max="1790" width="3.83203125" style="118" customWidth="1"/>
    <col min="1791" max="1791" width="3.33203125" style="118" customWidth="1"/>
    <col min="1792" max="1792" width="5.6640625" style="118"/>
    <col min="1793" max="1793" width="2.33203125" style="118" customWidth="1"/>
    <col min="1794" max="1794" width="16.5" style="118" customWidth="1"/>
    <col min="1795" max="1795" width="12" style="118" customWidth="1"/>
    <col min="1796" max="1796" width="14.33203125" style="118" customWidth="1"/>
    <col min="1797" max="1797" width="16.5" style="118" customWidth="1"/>
    <col min="1798" max="1798" width="16.83203125" style="118" customWidth="1"/>
    <col min="1799" max="1799" width="15" style="118" customWidth="1"/>
    <col min="1800" max="1800" width="18.33203125" style="118" customWidth="1"/>
    <col min="1801" max="1801" width="16.6640625" style="118" customWidth="1"/>
    <col min="1802" max="1802" width="14" style="118" customWidth="1"/>
    <col min="1803" max="1803" width="16.5" style="118" customWidth="1"/>
    <col min="1804" max="1804" width="15.5" style="118" customWidth="1"/>
    <col min="1805" max="1805" width="15" style="118" customWidth="1"/>
    <col min="1806" max="1806" width="11.33203125" style="118" bestFit="1" customWidth="1"/>
    <col min="1807" max="1807" width="14.6640625" style="118" customWidth="1"/>
    <col min="1808" max="1808" width="15.33203125" style="118" bestFit="1" customWidth="1"/>
    <col min="1809" max="2041" width="10.83203125" style="118" customWidth="1"/>
    <col min="2042" max="2042" width="2.33203125" style="118" customWidth="1"/>
    <col min="2043" max="2043" width="2.6640625" style="118" customWidth="1"/>
    <col min="2044" max="2045" width="2.33203125" style="118" customWidth="1"/>
    <col min="2046" max="2046" width="3.83203125" style="118" customWidth="1"/>
    <col min="2047" max="2047" width="3.33203125" style="118" customWidth="1"/>
    <col min="2048" max="2048" width="5.6640625" style="118"/>
    <col min="2049" max="2049" width="2.33203125" style="118" customWidth="1"/>
    <col min="2050" max="2050" width="16.5" style="118" customWidth="1"/>
    <col min="2051" max="2051" width="12" style="118" customWidth="1"/>
    <col min="2052" max="2052" width="14.33203125" style="118" customWidth="1"/>
    <col min="2053" max="2053" width="16.5" style="118" customWidth="1"/>
    <col min="2054" max="2054" width="16.83203125" style="118" customWidth="1"/>
    <col min="2055" max="2055" width="15" style="118" customWidth="1"/>
    <col min="2056" max="2056" width="18.33203125" style="118" customWidth="1"/>
    <col min="2057" max="2057" width="16.6640625" style="118" customWidth="1"/>
    <col min="2058" max="2058" width="14" style="118" customWidth="1"/>
    <col min="2059" max="2059" width="16.5" style="118" customWidth="1"/>
    <col min="2060" max="2060" width="15.5" style="118" customWidth="1"/>
    <col min="2061" max="2061" width="15" style="118" customWidth="1"/>
    <col min="2062" max="2062" width="11.33203125" style="118" bestFit="1" customWidth="1"/>
    <col min="2063" max="2063" width="14.6640625" style="118" customWidth="1"/>
    <col min="2064" max="2064" width="15.33203125" style="118" bestFit="1" customWidth="1"/>
    <col min="2065" max="2297" width="10.83203125" style="118" customWidth="1"/>
    <col min="2298" max="2298" width="2.33203125" style="118" customWidth="1"/>
    <col min="2299" max="2299" width="2.6640625" style="118" customWidth="1"/>
    <col min="2300" max="2301" width="2.33203125" style="118" customWidth="1"/>
    <col min="2302" max="2302" width="3.83203125" style="118" customWidth="1"/>
    <col min="2303" max="2303" width="3.33203125" style="118" customWidth="1"/>
    <col min="2304" max="2304" width="5.6640625" style="118"/>
    <col min="2305" max="2305" width="2.33203125" style="118" customWidth="1"/>
    <col min="2306" max="2306" width="16.5" style="118" customWidth="1"/>
    <col min="2307" max="2307" width="12" style="118" customWidth="1"/>
    <col min="2308" max="2308" width="14.33203125" style="118" customWidth="1"/>
    <col min="2309" max="2309" width="16.5" style="118" customWidth="1"/>
    <col min="2310" max="2310" width="16.83203125" style="118" customWidth="1"/>
    <col min="2311" max="2311" width="15" style="118" customWidth="1"/>
    <col min="2312" max="2312" width="18.33203125" style="118" customWidth="1"/>
    <col min="2313" max="2313" width="16.6640625" style="118" customWidth="1"/>
    <col min="2314" max="2314" width="14" style="118" customWidth="1"/>
    <col min="2315" max="2315" width="16.5" style="118" customWidth="1"/>
    <col min="2316" max="2316" width="15.5" style="118" customWidth="1"/>
    <col min="2317" max="2317" width="15" style="118" customWidth="1"/>
    <col min="2318" max="2318" width="11.33203125" style="118" bestFit="1" customWidth="1"/>
    <col min="2319" max="2319" width="14.6640625" style="118" customWidth="1"/>
    <col min="2320" max="2320" width="15.33203125" style="118" bestFit="1" customWidth="1"/>
    <col min="2321" max="2553" width="10.83203125" style="118" customWidth="1"/>
    <col min="2554" max="2554" width="2.33203125" style="118" customWidth="1"/>
    <col min="2555" max="2555" width="2.6640625" style="118" customWidth="1"/>
    <col min="2556" max="2557" width="2.33203125" style="118" customWidth="1"/>
    <col min="2558" max="2558" width="3.83203125" style="118" customWidth="1"/>
    <col min="2559" max="2559" width="3.33203125" style="118" customWidth="1"/>
    <col min="2560" max="2560" width="5.6640625" style="118"/>
    <col min="2561" max="2561" width="2.33203125" style="118" customWidth="1"/>
    <col min="2562" max="2562" width="16.5" style="118" customWidth="1"/>
    <col min="2563" max="2563" width="12" style="118" customWidth="1"/>
    <col min="2564" max="2564" width="14.33203125" style="118" customWidth="1"/>
    <col min="2565" max="2565" width="16.5" style="118" customWidth="1"/>
    <col min="2566" max="2566" width="16.83203125" style="118" customWidth="1"/>
    <col min="2567" max="2567" width="15" style="118" customWidth="1"/>
    <col min="2568" max="2568" width="18.33203125" style="118" customWidth="1"/>
    <col min="2569" max="2569" width="16.6640625" style="118" customWidth="1"/>
    <col min="2570" max="2570" width="14" style="118" customWidth="1"/>
    <col min="2571" max="2571" width="16.5" style="118" customWidth="1"/>
    <col min="2572" max="2572" width="15.5" style="118" customWidth="1"/>
    <col min="2573" max="2573" width="15" style="118" customWidth="1"/>
    <col min="2574" max="2574" width="11.33203125" style="118" bestFit="1" customWidth="1"/>
    <col min="2575" max="2575" width="14.6640625" style="118" customWidth="1"/>
    <col min="2576" max="2576" width="15.33203125" style="118" bestFit="1" customWidth="1"/>
    <col min="2577" max="2809" width="10.83203125" style="118" customWidth="1"/>
    <col min="2810" max="2810" width="2.33203125" style="118" customWidth="1"/>
    <col min="2811" max="2811" width="2.6640625" style="118" customWidth="1"/>
    <col min="2812" max="2813" width="2.33203125" style="118" customWidth="1"/>
    <col min="2814" max="2814" width="3.83203125" style="118" customWidth="1"/>
    <col min="2815" max="2815" width="3.33203125" style="118" customWidth="1"/>
    <col min="2816" max="2816" width="5.6640625" style="118"/>
    <col min="2817" max="2817" width="2.33203125" style="118" customWidth="1"/>
    <col min="2818" max="2818" width="16.5" style="118" customWidth="1"/>
    <col min="2819" max="2819" width="12" style="118" customWidth="1"/>
    <col min="2820" max="2820" width="14.33203125" style="118" customWidth="1"/>
    <col min="2821" max="2821" width="16.5" style="118" customWidth="1"/>
    <col min="2822" max="2822" width="16.83203125" style="118" customWidth="1"/>
    <col min="2823" max="2823" width="15" style="118" customWidth="1"/>
    <col min="2824" max="2824" width="18.33203125" style="118" customWidth="1"/>
    <col min="2825" max="2825" width="16.6640625" style="118" customWidth="1"/>
    <col min="2826" max="2826" width="14" style="118" customWidth="1"/>
    <col min="2827" max="2827" width="16.5" style="118" customWidth="1"/>
    <col min="2828" max="2828" width="15.5" style="118" customWidth="1"/>
    <col min="2829" max="2829" width="15" style="118" customWidth="1"/>
    <col min="2830" max="2830" width="11.33203125" style="118" bestFit="1" customWidth="1"/>
    <col min="2831" max="2831" width="14.6640625" style="118" customWidth="1"/>
    <col min="2832" max="2832" width="15.33203125" style="118" bestFit="1" customWidth="1"/>
    <col min="2833" max="3065" width="10.83203125" style="118" customWidth="1"/>
    <col min="3066" max="3066" width="2.33203125" style="118" customWidth="1"/>
    <col min="3067" max="3067" width="2.6640625" style="118" customWidth="1"/>
    <col min="3068" max="3069" width="2.33203125" style="118" customWidth="1"/>
    <col min="3070" max="3070" width="3.83203125" style="118" customWidth="1"/>
    <col min="3071" max="3071" width="3.33203125" style="118" customWidth="1"/>
    <col min="3072" max="3072" width="5.6640625" style="118"/>
    <col min="3073" max="3073" width="2.33203125" style="118" customWidth="1"/>
    <col min="3074" max="3074" width="16.5" style="118" customWidth="1"/>
    <col min="3075" max="3075" width="12" style="118" customWidth="1"/>
    <col min="3076" max="3076" width="14.33203125" style="118" customWidth="1"/>
    <col min="3077" max="3077" width="16.5" style="118" customWidth="1"/>
    <col min="3078" max="3078" width="16.83203125" style="118" customWidth="1"/>
    <col min="3079" max="3079" width="15" style="118" customWidth="1"/>
    <col min="3080" max="3080" width="18.33203125" style="118" customWidth="1"/>
    <col min="3081" max="3081" width="16.6640625" style="118" customWidth="1"/>
    <col min="3082" max="3082" width="14" style="118" customWidth="1"/>
    <col min="3083" max="3083" width="16.5" style="118" customWidth="1"/>
    <col min="3084" max="3084" width="15.5" style="118" customWidth="1"/>
    <col min="3085" max="3085" width="15" style="118" customWidth="1"/>
    <col min="3086" max="3086" width="11.33203125" style="118" bestFit="1" customWidth="1"/>
    <col min="3087" max="3087" width="14.6640625" style="118" customWidth="1"/>
    <col min="3088" max="3088" width="15.33203125" style="118" bestFit="1" customWidth="1"/>
    <col min="3089" max="3321" width="10.83203125" style="118" customWidth="1"/>
    <col min="3322" max="3322" width="2.33203125" style="118" customWidth="1"/>
    <col min="3323" max="3323" width="2.6640625" style="118" customWidth="1"/>
    <col min="3324" max="3325" width="2.33203125" style="118" customWidth="1"/>
    <col min="3326" max="3326" width="3.83203125" style="118" customWidth="1"/>
    <col min="3327" max="3327" width="3.33203125" style="118" customWidth="1"/>
    <col min="3328" max="3328" width="5.6640625" style="118"/>
    <col min="3329" max="3329" width="2.33203125" style="118" customWidth="1"/>
    <col min="3330" max="3330" width="16.5" style="118" customWidth="1"/>
    <col min="3331" max="3331" width="12" style="118" customWidth="1"/>
    <col min="3332" max="3332" width="14.33203125" style="118" customWidth="1"/>
    <col min="3333" max="3333" width="16.5" style="118" customWidth="1"/>
    <col min="3334" max="3334" width="16.83203125" style="118" customWidth="1"/>
    <col min="3335" max="3335" width="15" style="118" customWidth="1"/>
    <col min="3336" max="3336" width="18.33203125" style="118" customWidth="1"/>
    <col min="3337" max="3337" width="16.6640625" style="118" customWidth="1"/>
    <col min="3338" max="3338" width="14" style="118" customWidth="1"/>
    <col min="3339" max="3339" width="16.5" style="118" customWidth="1"/>
    <col min="3340" max="3340" width="15.5" style="118" customWidth="1"/>
    <col min="3341" max="3341" width="15" style="118" customWidth="1"/>
    <col min="3342" max="3342" width="11.33203125" style="118" bestFit="1" customWidth="1"/>
    <col min="3343" max="3343" width="14.6640625" style="118" customWidth="1"/>
    <col min="3344" max="3344" width="15.33203125" style="118" bestFit="1" customWidth="1"/>
    <col min="3345" max="3577" width="10.83203125" style="118" customWidth="1"/>
    <col min="3578" max="3578" width="2.33203125" style="118" customWidth="1"/>
    <col min="3579" max="3579" width="2.6640625" style="118" customWidth="1"/>
    <col min="3580" max="3581" width="2.33203125" style="118" customWidth="1"/>
    <col min="3582" max="3582" width="3.83203125" style="118" customWidth="1"/>
    <col min="3583" max="3583" width="3.33203125" style="118" customWidth="1"/>
    <col min="3584" max="3584" width="5.6640625" style="118"/>
    <col min="3585" max="3585" width="2.33203125" style="118" customWidth="1"/>
    <col min="3586" max="3586" width="16.5" style="118" customWidth="1"/>
    <col min="3587" max="3587" width="12" style="118" customWidth="1"/>
    <col min="3588" max="3588" width="14.33203125" style="118" customWidth="1"/>
    <col min="3589" max="3589" width="16.5" style="118" customWidth="1"/>
    <col min="3590" max="3590" width="16.83203125" style="118" customWidth="1"/>
    <col min="3591" max="3591" width="15" style="118" customWidth="1"/>
    <col min="3592" max="3592" width="18.33203125" style="118" customWidth="1"/>
    <col min="3593" max="3593" width="16.6640625" style="118" customWidth="1"/>
    <col min="3594" max="3594" width="14" style="118" customWidth="1"/>
    <col min="3595" max="3595" width="16.5" style="118" customWidth="1"/>
    <col min="3596" max="3596" width="15.5" style="118" customWidth="1"/>
    <col min="3597" max="3597" width="15" style="118" customWidth="1"/>
    <col min="3598" max="3598" width="11.33203125" style="118" bestFit="1" customWidth="1"/>
    <col min="3599" max="3599" width="14.6640625" style="118" customWidth="1"/>
    <col min="3600" max="3600" width="15.33203125" style="118" bestFit="1" customWidth="1"/>
    <col min="3601" max="3833" width="10.83203125" style="118" customWidth="1"/>
    <col min="3834" max="3834" width="2.33203125" style="118" customWidth="1"/>
    <col min="3835" max="3835" width="2.6640625" style="118" customWidth="1"/>
    <col min="3836" max="3837" width="2.33203125" style="118" customWidth="1"/>
    <col min="3838" max="3838" width="3.83203125" style="118" customWidth="1"/>
    <col min="3839" max="3839" width="3.33203125" style="118" customWidth="1"/>
    <col min="3840" max="3840" width="5.6640625" style="118"/>
    <col min="3841" max="3841" width="2.33203125" style="118" customWidth="1"/>
    <col min="3842" max="3842" width="16.5" style="118" customWidth="1"/>
    <col min="3843" max="3843" width="12" style="118" customWidth="1"/>
    <col min="3844" max="3844" width="14.33203125" style="118" customWidth="1"/>
    <col min="3845" max="3845" width="16.5" style="118" customWidth="1"/>
    <col min="3846" max="3846" width="16.83203125" style="118" customWidth="1"/>
    <col min="3847" max="3847" width="15" style="118" customWidth="1"/>
    <col min="3848" max="3848" width="18.33203125" style="118" customWidth="1"/>
    <col min="3849" max="3849" width="16.6640625" style="118" customWidth="1"/>
    <col min="3850" max="3850" width="14" style="118" customWidth="1"/>
    <col min="3851" max="3851" width="16.5" style="118" customWidth="1"/>
    <col min="3852" max="3852" width="15.5" style="118" customWidth="1"/>
    <col min="3853" max="3853" width="15" style="118" customWidth="1"/>
    <col min="3854" max="3854" width="11.33203125" style="118" bestFit="1" customWidth="1"/>
    <col min="3855" max="3855" width="14.6640625" style="118" customWidth="1"/>
    <col min="3856" max="3856" width="15.33203125" style="118" bestFit="1" customWidth="1"/>
    <col min="3857" max="4089" width="10.83203125" style="118" customWidth="1"/>
    <col min="4090" max="4090" width="2.33203125" style="118" customWidth="1"/>
    <col min="4091" max="4091" width="2.6640625" style="118" customWidth="1"/>
    <col min="4092" max="4093" width="2.33203125" style="118" customWidth="1"/>
    <col min="4094" max="4094" width="3.83203125" style="118" customWidth="1"/>
    <col min="4095" max="4095" width="3.33203125" style="118" customWidth="1"/>
    <col min="4096" max="4096" width="5.6640625" style="118"/>
    <col min="4097" max="4097" width="2.33203125" style="118" customWidth="1"/>
    <col min="4098" max="4098" width="16.5" style="118" customWidth="1"/>
    <col min="4099" max="4099" width="12" style="118" customWidth="1"/>
    <col min="4100" max="4100" width="14.33203125" style="118" customWidth="1"/>
    <col min="4101" max="4101" width="16.5" style="118" customWidth="1"/>
    <col min="4102" max="4102" width="16.83203125" style="118" customWidth="1"/>
    <col min="4103" max="4103" width="15" style="118" customWidth="1"/>
    <col min="4104" max="4104" width="18.33203125" style="118" customWidth="1"/>
    <col min="4105" max="4105" width="16.6640625" style="118" customWidth="1"/>
    <col min="4106" max="4106" width="14" style="118" customWidth="1"/>
    <col min="4107" max="4107" width="16.5" style="118" customWidth="1"/>
    <col min="4108" max="4108" width="15.5" style="118" customWidth="1"/>
    <col min="4109" max="4109" width="15" style="118" customWidth="1"/>
    <col min="4110" max="4110" width="11.33203125" style="118" bestFit="1" customWidth="1"/>
    <col min="4111" max="4111" width="14.6640625" style="118" customWidth="1"/>
    <col min="4112" max="4112" width="15.33203125" style="118" bestFit="1" customWidth="1"/>
    <col min="4113" max="4345" width="10.83203125" style="118" customWidth="1"/>
    <col min="4346" max="4346" width="2.33203125" style="118" customWidth="1"/>
    <col min="4347" max="4347" width="2.6640625" style="118" customWidth="1"/>
    <col min="4348" max="4349" width="2.33203125" style="118" customWidth="1"/>
    <col min="4350" max="4350" width="3.83203125" style="118" customWidth="1"/>
    <col min="4351" max="4351" width="3.33203125" style="118" customWidth="1"/>
    <col min="4352" max="4352" width="5.6640625" style="118"/>
    <col min="4353" max="4353" width="2.33203125" style="118" customWidth="1"/>
    <col min="4354" max="4354" width="16.5" style="118" customWidth="1"/>
    <col min="4355" max="4355" width="12" style="118" customWidth="1"/>
    <col min="4356" max="4356" width="14.33203125" style="118" customWidth="1"/>
    <col min="4357" max="4357" width="16.5" style="118" customWidth="1"/>
    <col min="4358" max="4358" width="16.83203125" style="118" customWidth="1"/>
    <col min="4359" max="4359" width="15" style="118" customWidth="1"/>
    <col min="4360" max="4360" width="18.33203125" style="118" customWidth="1"/>
    <col min="4361" max="4361" width="16.6640625" style="118" customWidth="1"/>
    <col min="4362" max="4362" width="14" style="118" customWidth="1"/>
    <col min="4363" max="4363" width="16.5" style="118" customWidth="1"/>
    <col min="4364" max="4364" width="15.5" style="118" customWidth="1"/>
    <col min="4365" max="4365" width="15" style="118" customWidth="1"/>
    <col min="4366" max="4366" width="11.33203125" style="118" bestFit="1" customWidth="1"/>
    <col min="4367" max="4367" width="14.6640625" style="118" customWidth="1"/>
    <col min="4368" max="4368" width="15.33203125" style="118" bestFit="1" customWidth="1"/>
    <col min="4369" max="4601" width="10.83203125" style="118" customWidth="1"/>
    <col min="4602" max="4602" width="2.33203125" style="118" customWidth="1"/>
    <col min="4603" max="4603" width="2.6640625" style="118" customWidth="1"/>
    <col min="4604" max="4605" width="2.33203125" style="118" customWidth="1"/>
    <col min="4606" max="4606" width="3.83203125" style="118" customWidth="1"/>
    <col min="4607" max="4607" width="3.33203125" style="118" customWidth="1"/>
    <col min="4608" max="4608" width="5.6640625" style="118"/>
    <col min="4609" max="4609" width="2.33203125" style="118" customWidth="1"/>
    <col min="4610" max="4610" width="16.5" style="118" customWidth="1"/>
    <col min="4611" max="4611" width="12" style="118" customWidth="1"/>
    <col min="4612" max="4612" width="14.33203125" style="118" customWidth="1"/>
    <col min="4613" max="4613" width="16.5" style="118" customWidth="1"/>
    <col min="4614" max="4614" width="16.83203125" style="118" customWidth="1"/>
    <col min="4615" max="4615" width="15" style="118" customWidth="1"/>
    <col min="4616" max="4616" width="18.33203125" style="118" customWidth="1"/>
    <col min="4617" max="4617" width="16.6640625" style="118" customWidth="1"/>
    <col min="4618" max="4618" width="14" style="118" customWidth="1"/>
    <col min="4619" max="4619" width="16.5" style="118" customWidth="1"/>
    <col min="4620" max="4620" width="15.5" style="118" customWidth="1"/>
    <col min="4621" max="4621" width="15" style="118" customWidth="1"/>
    <col min="4622" max="4622" width="11.33203125" style="118" bestFit="1" customWidth="1"/>
    <col min="4623" max="4623" width="14.6640625" style="118" customWidth="1"/>
    <col min="4624" max="4624" width="15.33203125" style="118" bestFit="1" customWidth="1"/>
    <col min="4625" max="4857" width="10.83203125" style="118" customWidth="1"/>
    <col min="4858" max="4858" width="2.33203125" style="118" customWidth="1"/>
    <col min="4859" max="4859" width="2.6640625" style="118" customWidth="1"/>
    <col min="4860" max="4861" width="2.33203125" style="118" customWidth="1"/>
    <col min="4862" max="4862" width="3.83203125" style="118" customWidth="1"/>
    <col min="4863" max="4863" width="3.33203125" style="118" customWidth="1"/>
    <col min="4864" max="4864" width="5.6640625" style="118"/>
    <col min="4865" max="4865" width="2.33203125" style="118" customWidth="1"/>
    <col min="4866" max="4866" width="16.5" style="118" customWidth="1"/>
    <col min="4867" max="4867" width="12" style="118" customWidth="1"/>
    <col min="4868" max="4868" width="14.33203125" style="118" customWidth="1"/>
    <col min="4869" max="4869" width="16.5" style="118" customWidth="1"/>
    <col min="4870" max="4870" width="16.83203125" style="118" customWidth="1"/>
    <col min="4871" max="4871" width="15" style="118" customWidth="1"/>
    <col min="4872" max="4872" width="18.33203125" style="118" customWidth="1"/>
    <col min="4873" max="4873" width="16.6640625" style="118" customWidth="1"/>
    <col min="4874" max="4874" width="14" style="118" customWidth="1"/>
    <col min="4875" max="4875" width="16.5" style="118" customWidth="1"/>
    <col min="4876" max="4876" width="15.5" style="118" customWidth="1"/>
    <col min="4877" max="4877" width="15" style="118" customWidth="1"/>
    <col min="4878" max="4878" width="11.33203125" style="118" bestFit="1" customWidth="1"/>
    <col min="4879" max="4879" width="14.6640625" style="118" customWidth="1"/>
    <col min="4880" max="4880" width="15.33203125" style="118" bestFit="1" customWidth="1"/>
    <col min="4881" max="5113" width="10.83203125" style="118" customWidth="1"/>
    <col min="5114" max="5114" width="2.33203125" style="118" customWidth="1"/>
    <col min="5115" max="5115" width="2.6640625" style="118" customWidth="1"/>
    <col min="5116" max="5117" width="2.33203125" style="118" customWidth="1"/>
    <col min="5118" max="5118" width="3.83203125" style="118" customWidth="1"/>
    <col min="5119" max="5119" width="3.33203125" style="118" customWidth="1"/>
    <col min="5120" max="5120" width="5.6640625" style="118"/>
    <col min="5121" max="5121" width="2.33203125" style="118" customWidth="1"/>
    <col min="5122" max="5122" width="16.5" style="118" customWidth="1"/>
    <col min="5123" max="5123" width="12" style="118" customWidth="1"/>
    <col min="5124" max="5124" width="14.33203125" style="118" customWidth="1"/>
    <col min="5125" max="5125" width="16.5" style="118" customWidth="1"/>
    <col min="5126" max="5126" width="16.83203125" style="118" customWidth="1"/>
    <col min="5127" max="5127" width="15" style="118" customWidth="1"/>
    <col min="5128" max="5128" width="18.33203125" style="118" customWidth="1"/>
    <col min="5129" max="5129" width="16.6640625" style="118" customWidth="1"/>
    <col min="5130" max="5130" width="14" style="118" customWidth="1"/>
    <col min="5131" max="5131" width="16.5" style="118" customWidth="1"/>
    <col min="5132" max="5132" width="15.5" style="118" customWidth="1"/>
    <col min="5133" max="5133" width="15" style="118" customWidth="1"/>
    <col min="5134" max="5134" width="11.33203125" style="118" bestFit="1" customWidth="1"/>
    <col min="5135" max="5135" width="14.6640625" style="118" customWidth="1"/>
    <col min="5136" max="5136" width="15.33203125" style="118" bestFit="1" customWidth="1"/>
    <col min="5137" max="5369" width="10.83203125" style="118" customWidth="1"/>
    <col min="5370" max="5370" width="2.33203125" style="118" customWidth="1"/>
    <col min="5371" max="5371" width="2.6640625" style="118" customWidth="1"/>
    <col min="5372" max="5373" width="2.33203125" style="118" customWidth="1"/>
    <col min="5374" max="5374" width="3.83203125" style="118" customWidth="1"/>
    <col min="5375" max="5375" width="3.33203125" style="118" customWidth="1"/>
    <col min="5376" max="5376" width="5.6640625" style="118"/>
    <col min="5377" max="5377" width="2.33203125" style="118" customWidth="1"/>
    <col min="5378" max="5378" width="16.5" style="118" customWidth="1"/>
    <col min="5379" max="5379" width="12" style="118" customWidth="1"/>
    <col min="5380" max="5380" width="14.33203125" style="118" customWidth="1"/>
    <col min="5381" max="5381" width="16.5" style="118" customWidth="1"/>
    <col min="5382" max="5382" width="16.83203125" style="118" customWidth="1"/>
    <col min="5383" max="5383" width="15" style="118" customWidth="1"/>
    <col min="5384" max="5384" width="18.33203125" style="118" customWidth="1"/>
    <col min="5385" max="5385" width="16.6640625" style="118" customWidth="1"/>
    <col min="5386" max="5386" width="14" style="118" customWidth="1"/>
    <col min="5387" max="5387" width="16.5" style="118" customWidth="1"/>
    <col min="5388" max="5388" width="15.5" style="118" customWidth="1"/>
    <col min="5389" max="5389" width="15" style="118" customWidth="1"/>
    <col min="5390" max="5390" width="11.33203125" style="118" bestFit="1" customWidth="1"/>
    <col min="5391" max="5391" width="14.6640625" style="118" customWidth="1"/>
    <col min="5392" max="5392" width="15.33203125" style="118" bestFit="1" customWidth="1"/>
    <col min="5393" max="5625" width="10.83203125" style="118" customWidth="1"/>
    <col min="5626" max="5626" width="2.33203125" style="118" customWidth="1"/>
    <col min="5627" max="5627" width="2.6640625" style="118" customWidth="1"/>
    <col min="5628" max="5629" width="2.33203125" style="118" customWidth="1"/>
    <col min="5630" max="5630" width="3.83203125" style="118" customWidth="1"/>
    <col min="5631" max="5631" width="3.33203125" style="118" customWidth="1"/>
    <col min="5632" max="5632" width="5.6640625" style="118"/>
    <col min="5633" max="5633" width="2.33203125" style="118" customWidth="1"/>
    <col min="5634" max="5634" width="16.5" style="118" customWidth="1"/>
    <col min="5635" max="5635" width="12" style="118" customWidth="1"/>
    <col min="5636" max="5636" width="14.33203125" style="118" customWidth="1"/>
    <col min="5637" max="5637" width="16.5" style="118" customWidth="1"/>
    <col min="5638" max="5638" width="16.83203125" style="118" customWidth="1"/>
    <col min="5639" max="5639" width="15" style="118" customWidth="1"/>
    <col min="5640" max="5640" width="18.33203125" style="118" customWidth="1"/>
    <col min="5641" max="5641" width="16.6640625" style="118" customWidth="1"/>
    <col min="5642" max="5642" width="14" style="118" customWidth="1"/>
    <col min="5643" max="5643" width="16.5" style="118" customWidth="1"/>
    <col min="5644" max="5644" width="15.5" style="118" customWidth="1"/>
    <col min="5645" max="5645" width="15" style="118" customWidth="1"/>
    <col min="5646" max="5646" width="11.33203125" style="118" bestFit="1" customWidth="1"/>
    <col min="5647" max="5647" width="14.6640625" style="118" customWidth="1"/>
    <col min="5648" max="5648" width="15.33203125" style="118" bestFit="1" customWidth="1"/>
    <col min="5649" max="5881" width="10.83203125" style="118" customWidth="1"/>
    <col min="5882" max="5882" width="2.33203125" style="118" customWidth="1"/>
    <col min="5883" max="5883" width="2.6640625" style="118" customWidth="1"/>
    <col min="5884" max="5885" width="2.33203125" style="118" customWidth="1"/>
    <col min="5886" max="5886" width="3.83203125" style="118" customWidth="1"/>
    <col min="5887" max="5887" width="3.33203125" style="118" customWidth="1"/>
    <col min="5888" max="5888" width="5.6640625" style="118"/>
    <col min="5889" max="5889" width="2.33203125" style="118" customWidth="1"/>
    <col min="5890" max="5890" width="16.5" style="118" customWidth="1"/>
    <col min="5891" max="5891" width="12" style="118" customWidth="1"/>
    <col min="5892" max="5892" width="14.33203125" style="118" customWidth="1"/>
    <col min="5893" max="5893" width="16.5" style="118" customWidth="1"/>
    <col min="5894" max="5894" width="16.83203125" style="118" customWidth="1"/>
    <col min="5895" max="5895" width="15" style="118" customWidth="1"/>
    <col min="5896" max="5896" width="18.33203125" style="118" customWidth="1"/>
    <col min="5897" max="5897" width="16.6640625" style="118" customWidth="1"/>
    <col min="5898" max="5898" width="14" style="118" customWidth="1"/>
    <col min="5899" max="5899" width="16.5" style="118" customWidth="1"/>
    <col min="5900" max="5900" width="15.5" style="118" customWidth="1"/>
    <col min="5901" max="5901" width="15" style="118" customWidth="1"/>
    <col min="5902" max="5902" width="11.33203125" style="118" bestFit="1" customWidth="1"/>
    <col min="5903" max="5903" width="14.6640625" style="118" customWidth="1"/>
    <col min="5904" max="5904" width="15.33203125" style="118" bestFit="1" customWidth="1"/>
    <col min="5905" max="6137" width="10.83203125" style="118" customWidth="1"/>
    <col min="6138" max="6138" width="2.33203125" style="118" customWidth="1"/>
    <col min="6139" max="6139" width="2.6640625" style="118" customWidth="1"/>
    <col min="6140" max="6141" width="2.33203125" style="118" customWidth="1"/>
    <col min="6142" max="6142" width="3.83203125" style="118" customWidth="1"/>
    <col min="6143" max="6143" width="3.33203125" style="118" customWidth="1"/>
    <col min="6144" max="6144" width="5.6640625" style="118"/>
    <col min="6145" max="6145" width="2.33203125" style="118" customWidth="1"/>
    <col min="6146" max="6146" width="16.5" style="118" customWidth="1"/>
    <col min="6147" max="6147" width="12" style="118" customWidth="1"/>
    <col min="6148" max="6148" width="14.33203125" style="118" customWidth="1"/>
    <col min="6149" max="6149" width="16.5" style="118" customWidth="1"/>
    <col min="6150" max="6150" width="16.83203125" style="118" customWidth="1"/>
    <col min="6151" max="6151" width="15" style="118" customWidth="1"/>
    <col min="6152" max="6152" width="18.33203125" style="118" customWidth="1"/>
    <col min="6153" max="6153" width="16.6640625" style="118" customWidth="1"/>
    <col min="6154" max="6154" width="14" style="118" customWidth="1"/>
    <col min="6155" max="6155" width="16.5" style="118" customWidth="1"/>
    <col min="6156" max="6156" width="15.5" style="118" customWidth="1"/>
    <col min="6157" max="6157" width="15" style="118" customWidth="1"/>
    <col min="6158" max="6158" width="11.33203125" style="118" bestFit="1" customWidth="1"/>
    <col min="6159" max="6159" width="14.6640625" style="118" customWidth="1"/>
    <col min="6160" max="6160" width="15.33203125" style="118" bestFit="1" customWidth="1"/>
    <col min="6161" max="6393" width="10.83203125" style="118" customWidth="1"/>
    <col min="6394" max="6394" width="2.33203125" style="118" customWidth="1"/>
    <col min="6395" max="6395" width="2.6640625" style="118" customWidth="1"/>
    <col min="6396" max="6397" width="2.33203125" style="118" customWidth="1"/>
    <col min="6398" max="6398" width="3.83203125" style="118" customWidth="1"/>
    <col min="6399" max="6399" width="3.33203125" style="118" customWidth="1"/>
    <col min="6400" max="6400" width="5.6640625" style="118"/>
    <col min="6401" max="6401" width="2.33203125" style="118" customWidth="1"/>
    <col min="6402" max="6402" width="16.5" style="118" customWidth="1"/>
    <col min="6403" max="6403" width="12" style="118" customWidth="1"/>
    <col min="6404" max="6404" width="14.33203125" style="118" customWidth="1"/>
    <col min="6405" max="6405" width="16.5" style="118" customWidth="1"/>
    <col min="6406" max="6406" width="16.83203125" style="118" customWidth="1"/>
    <col min="6407" max="6407" width="15" style="118" customWidth="1"/>
    <col min="6408" max="6408" width="18.33203125" style="118" customWidth="1"/>
    <col min="6409" max="6409" width="16.6640625" style="118" customWidth="1"/>
    <col min="6410" max="6410" width="14" style="118" customWidth="1"/>
    <col min="6411" max="6411" width="16.5" style="118" customWidth="1"/>
    <col min="6412" max="6412" width="15.5" style="118" customWidth="1"/>
    <col min="6413" max="6413" width="15" style="118" customWidth="1"/>
    <col min="6414" max="6414" width="11.33203125" style="118" bestFit="1" customWidth="1"/>
    <col min="6415" max="6415" width="14.6640625" style="118" customWidth="1"/>
    <col min="6416" max="6416" width="15.33203125" style="118" bestFit="1" customWidth="1"/>
    <col min="6417" max="6649" width="10.83203125" style="118" customWidth="1"/>
    <col min="6650" max="6650" width="2.33203125" style="118" customWidth="1"/>
    <col min="6651" max="6651" width="2.6640625" style="118" customWidth="1"/>
    <col min="6652" max="6653" width="2.33203125" style="118" customWidth="1"/>
    <col min="6654" max="6654" width="3.83203125" style="118" customWidth="1"/>
    <col min="6655" max="6655" width="3.33203125" style="118" customWidth="1"/>
    <col min="6656" max="6656" width="5.6640625" style="118"/>
    <col min="6657" max="6657" width="2.33203125" style="118" customWidth="1"/>
    <col min="6658" max="6658" width="16.5" style="118" customWidth="1"/>
    <col min="6659" max="6659" width="12" style="118" customWidth="1"/>
    <col min="6660" max="6660" width="14.33203125" style="118" customWidth="1"/>
    <col min="6661" max="6661" width="16.5" style="118" customWidth="1"/>
    <col min="6662" max="6662" width="16.83203125" style="118" customWidth="1"/>
    <col min="6663" max="6663" width="15" style="118" customWidth="1"/>
    <col min="6664" max="6664" width="18.33203125" style="118" customWidth="1"/>
    <col min="6665" max="6665" width="16.6640625" style="118" customWidth="1"/>
    <col min="6666" max="6666" width="14" style="118" customWidth="1"/>
    <col min="6667" max="6667" width="16.5" style="118" customWidth="1"/>
    <col min="6668" max="6668" width="15.5" style="118" customWidth="1"/>
    <col min="6669" max="6669" width="15" style="118" customWidth="1"/>
    <col min="6670" max="6670" width="11.33203125" style="118" bestFit="1" customWidth="1"/>
    <col min="6671" max="6671" width="14.6640625" style="118" customWidth="1"/>
    <col min="6672" max="6672" width="15.33203125" style="118" bestFit="1" customWidth="1"/>
    <col min="6673" max="6905" width="10.83203125" style="118" customWidth="1"/>
    <col min="6906" max="6906" width="2.33203125" style="118" customWidth="1"/>
    <col min="6907" max="6907" width="2.6640625" style="118" customWidth="1"/>
    <col min="6908" max="6909" width="2.33203125" style="118" customWidth="1"/>
    <col min="6910" max="6910" width="3.83203125" style="118" customWidth="1"/>
    <col min="6911" max="6911" width="3.33203125" style="118" customWidth="1"/>
    <col min="6912" max="6912" width="5.6640625" style="118"/>
    <col min="6913" max="6913" width="2.33203125" style="118" customWidth="1"/>
    <col min="6914" max="6914" width="16.5" style="118" customWidth="1"/>
    <col min="6915" max="6915" width="12" style="118" customWidth="1"/>
    <col min="6916" max="6916" width="14.33203125" style="118" customWidth="1"/>
    <col min="6917" max="6917" width="16.5" style="118" customWidth="1"/>
    <col min="6918" max="6918" width="16.83203125" style="118" customWidth="1"/>
    <col min="6919" max="6919" width="15" style="118" customWidth="1"/>
    <col min="6920" max="6920" width="18.33203125" style="118" customWidth="1"/>
    <col min="6921" max="6921" width="16.6640625" style="118" customWidth="1"/>
    <col min="6922" max="6922" width="14" style="118" customWidth="1"/>
    <col min="6923" max="6923" width="16.5" style="118" customWidth="1"/>
    <col min="6924" max="6924" width="15.5" style="118" customWidth="1"/>
    <col min="6925" max="6925" width="15" style="118" customWidth="1"/>
    <col min="6926" max="6926" width="11.33203125" style="118" bestFit="1" customWidth="1"/>
    <col min="6927" max="6927" width="14.6640625" style="118" customWidth="1"/>
    <col min="6928" max="6928" width="15.33203125" style="118" bestFit="1" customWidth="1"/>
    <col min="6929" max="7161" width="10.83203125" style="118" customWidth="1"/>
    <col min="7162" max="7162" width="2.33203125" style="118" customWidth="1"/>
    <col min="7163" max="7163" width="2.6640625" style="118" customWidth="1"/>
    <col min="7164" max="7165" width="2.33203125" style="118" customWidth="1"/>
    <col min="7166" max="7166" width="3.83203125" style="118" customWidth="1"/>
    <col min="7167" max="7167" width="3.33203125" style="118" customWidth="1"/>
    <col min="7168" max="7168" width="5.6640625" style="118"/>
    <col min="7169" max="7169" width="2.33203125" style="118" customWidth="1"/>
    <col min="7170" max="7170" width="16.5" style="118" customWidth="1"/>
    <col min="7171" max="7171" width="12" style="118" customWidth="1"/>
    <col min="7172" max="7172" width="14.33203125" style="118" customWidth="1"/>
    <col min="7173" max="7173" width="16.5" style="118" customWidth="1"/>
    <col min="7174" max="7174" width="16.83203125" style="118" customWidth="1"/>
    <col min="7175" max="7175" width="15" style="118" customWidth="1"/>
    <col min="7176" max="7176" width="18.33203125" style="118" customWidth="1"/>
    <col min="7177" max="7177" width="16.6640625" style="118" customWidth="1"/>
    <col min="7178" max="7178" width="14" style="118" customWidth="1"/>
    <col min="7179" max="7179" width="16.5" style="118" customWidth="1"/>
    <col min="7180" max="7180" width="15.5" style="118" customWidth="1"/>
    <col min="7181" max="7181" width="15" style="118" customWidth="1"/>
    <col min="7182" max="7182" width="11.33203125" style="118" bestFit="1" customWidth="1"/>
    <col min="7183" max="7183" width="14.6640625" style="118" customWidth="1"/>
    <col min="7184" max="7184" width="15.33203125" style="118" bestFit="1" customWidth="1"/>
    <col min="7185" max="7417" width="10.83203125" style="118" customWidth="1"/>
    <col min="7418" max="7418" width="2.33203125" style="118" customWidth="1"/>
    <col min="7419" max="7419" width="2.6640625" style="118" customWidth="1"/>
    <col min="7420" max="7421" width="2.33203125" style="118" customWidth="1"/>
    <col min="7422" max="7422" width="3.83203125" style="118" customWidth="1"/>
    <col min="7423" max="7423" width="3.33203125" style="118" customWidth="1"/>
    <col min="7424" max="7424" width="5.6640625" style="118"/>
    <col min="7425" max="7425" width="2.33203125" style="118" customWidth="1"/>
    <col min="7426" max="7426" width="16.5" style="118" customWidth="1"/>
    <col min="7427" max="7427" width="12" style="118" customWidth="1"/>
    <col min="7428" max="7428" width="14.33203125" style="118" customWidth="1"/>
    <col min="7429" max="7429" width="16.5" style="118" customWidth="1"/>
    <col min="7430" max="7430" width="16.83203125" style="118" customWidth="1"/>
    <col min="7431" max="7431" width="15" style="118" customWidth="1"/>
    <col min="7432" max="7432" width="18.33203125" style="118" customWidth="1"/>
    <col min="7433" max="7433" width="16.6640625" style="118" customWidth="1"/>
    <col min="7434" max="7434" width="14" style="118" customWidth="1"/>
    <col min="7435" max="7435" width="16.5" style="118" customWidth="1"/>
    <col min="7436" max="7436" width="15.5" style="118" customWidth="1"/>
    <col min="7437" max="7437" width="15" style="118" customWidth="1"/>
    <col min="7438" max="7438" width="11.33203125" style="118" bestFit="1" customWidth="1"/>
    <col min="7439" max="7439" width="14.6640625" style="118" customWidth="1"/>
    <col min="7440" max="7440" width="15.33203125" style="118" bestFit="1" customWidth="1"/>
    <col min="7441" max="7673" width="10.83203125" style="118" customWidth="1"/>
    <col min="7674" max="7674" width="2.33203125" style="118" customWidth="1"/>
    <col min="7675" max="7675" width="2.6640625" style="118" customWidth="1"/>
    <col min="7676" max="7677" width="2.33203125" style="118" customWidth="1"/>
    <col min="7678" max="7678" width="3.83203125" style="118" customWidth="1"/>
    <col min="7679" max="7679" width="3.33203125" style="118" customWidth="1"/>
    <col min="7680" max="7680" width="5.6640625" style="118"/>
    <col min="7681" max="7681" width="2.33203125" style="118" customWidth="1"/>
    <col min="7682" max="7682" width="16.5" style="118" customWidth="1"/>
    <col min="7683" max="7683" width="12" style="118" customWidth="1"/>
    <col min="7684" max="7684" width="14.33203125" style="118" customWidth="1"/>
    <col min="7685" max="7685" width="16.5" style="118" customWidth="1"/>
    <col min="7686" max="7686" width="16.83203125" style="118" customWidth="1"/>
    <col min="7687" max="7687" width="15" style="118" customWidth="1"/>
    <col min="7688" max="7688" width="18.33203125" style="118" customWidth="1"/>
    <col min="7689" max="7689" width="16.6640625" style="118" customWidth="1"/>
    <col min="7690" max="7690" width="14" style="118" customWidth="1"/>
    <col min="7691" max="7691" width="16.5" style="118" customWidth="1"/>
    <col min="7692" max="7692" width="15.5" style="118" customWidth="1"/>
    <col min="7693" max="7693" width="15" style="118" customWidth="1"/>
    <col min="7694" max="7694" width="11.33203125" style="118" bestFit="1" customWidth="1"/>
    <col min="7695" max="7695" width="14.6640625" style="118" customWidth="1"/>
    <col min="7696" max="7696" width="15.33203125" style="118" bestFit="1" customWidth="1"/>
    <col min="7697" max="7929" width="10.83203125" style="118" customWidth="1"/>
    <col min="7930" max="7930" width="2.33203125" style="118" customWidth="1"/>
    <col min="7931" max="7931" width="2.6640625" style="118" customWidth="1"/>
    <col min="7932" max="7933" width="2.33203125" style="118" customWidth="1"/>
    <col min="7934" max="7934" width="3.83203125" style="118" customWidth="1"/>
    <col min="7935" max="7935" width="3.33203125" style="118" customWidth="1"/>
    <col min="7936" max="7936" width="5.6640625" style="118"/>
    <col min="7937" max="7937" width="2.33203125" style="118" customWidth="1"/>
    <col min="7938" max="7938" width="16.5" style="118" customWidth="1"/>
    <col min="7939" max="7939" width="12" style="118" customWidth="1"/>
    <col min="7940" max="7940" width="14.33203125" style="118" customWidth="1"/>
    <col min="7941" max="7941" width="16.5" style="118" customWidth="1"/>
    <col min="7942" max="7942" width="16.83203125" style="118" customWidth="1"/>
    <col min="7943" max="7943" width="15" style="118" customWidth="1"/>
    <col min="7944" max="7944" width="18.33203125" style="118" customWidth="1"/>
    <col min="7945" max="7945" width="16.6640625" style="118" customWidth="1"/>
    <col min="7946" max="7946" width="14" style="118" customWidth="1"/>
    <col min="7947" max="7947" width="16.5" style="118" customWidth="1"/>
    <col min="7948" max="7948" width="15.5" style="118" customWidth="1"/>
    <col min="7949" max="7949" width="15" style="118" customWidth="1"/>
    <col min="7950" max="7950" width="11.33203125" style="118" bestFit="1" customWidth="1"/>
    <col min="7951" max="7951" width="14.6640625" style="118" customWidth="1"/>
    <col min="7952" max="7952" width="15.33203125" style="118" bestFit="1" customWidth="1"/>
    <col min="7953" max="8185" width="10.83203125" style="118" customWidth="1"/>
    <col min="8186" max="8186" width="2.33203125" style="118" customWidth="1"/>
    <col min="8187" max="8187" width="2.6640625" style="118" customWidth="1"/>
    <col min="8188" max="8189" width="2.33203125" style="118" customWidth="1"/>
    <col min="8190" max="8190" width="3.83203125" style="118" customWidth="1"/>
    <col min="8191" max="8191" width="3.33203125" style="118" customWidth="1"/>
    <col min="8192" max="8192" width="5.6640625" style="118"/>
    <col min="8193" max="8193" width="2.33203125" style="118" customWidth="1"/>
    <col min="8194" max="8194" width="16.5" style="118" customWidth="1"/>
    <col min="8195" max="8195" width="12" style="118" customWidth="1"/>
    <col min="8196" max="8196" width="14.33203125" style="118" customWidth="1"/>
    <col min="8197" max="8197" width="16.5" style="118" customWidth="1"/>
    <col min="8198" max="8198" width="16.83203125" style="118" customWidth="1"/>
    <col min="8199" max="8199" width="15" style="118" customWidth="1"/>
    <col min="8200" max="8200" width="18.33203125" style="118" customWidth="1"/>
    <col min="8201" max="8201" width="16.6640625" style="118" customWidth="1"/>
    <col min="8202" max="8202" width="14" style="118" customWidth="1"/>
    <col min="8203" max="8203" width="16.5" style="118" customWidth="1"/>
    <col min="8204" max="8204" width="15.5" style="118" customWidth="1"/>
    <col min="8205" max="8205" width="15" style="118" customWidth="1"/>
    <col min="8206" max="8206" width="11.33203125" style="118" bestFit="1" customWidth="1"/>
    <col min="8207" max="8207" width="14.6640625" style="118" customWidth="1"/>
    <col min="8208" max="8208" width="15.33203125" style="118" bestFit="1" customWidth="1"/>
    <col min="8209" max="8441" width="10.83203125" style="118" customWidth="1"/>
    <col min="8442" max="8442" width="2.33203125" style="118" customWidth="1"/>
    <col min="8443" max="8443" width="2.6640625" style="118" customWidth="1"/>
    <col min="8444" max="8445" width="2.33203125" style="118" customWidth="1"/>
    <col min="8446" max="8446" width="3.83203125" style="118" customWidth="1"/>
    <col min="8447" max="8447" width="3.33203125" style="118" customWidth="1"/>
    <col min="8448" max="8448" width="5.6640625" style="118"/>
    <col min="8449" max="8449" width="2.33203125" style="118" customWidth="1"/>
    <col min="8450" max="8450" width="16.5" style="118" customWidth="1"/>
    <col min="8451" max="8451" width="12" style="118" customWidth="1"/>
    <col min="8452" max="8452" width="14.33203125" style="118" customWidth="1"/>
    <col min="8453" max="8453" width="16.5" style="118" customWidth="1"/>
    <col min="8454" max="8454" width="16.83203125" style="118" customWidth="1"/>
    <col min="8455" max="8455" width="15" style="118" customWidth="1"/>
    <col min="8456" max="8456" width="18.33203125" style="118" customWidth="1"/>
    <col min="8457" max="8457" width="16.6640625" style="118" customWidth="1"/>
    <col min="8458" max="8458" width="14" style="118" customWidth="1"/>
    <col min="8459" max="8459" width="16.5" style="118" customWidth="1"/>
    <col min="8460" max="8460" width="15.5" style="118" customWidth="1"/>
    <col min="8461" max="8461" width="15" style="118" customWidth="1"/>
    <col min="8462" max="8462" width="11.33203125" style="118" bestFit="1" customWidth="1"/>
    <col min="8463" max="8463" width="14.6640625" style="118" customWidth="1"/>
    <col min="8464" max="8464" width="15.33203125" style="118" bestFit="1" customWidth="1"/>
    <col min="8465" max="8697" width="10.83203125" style="118" customWidth="1"/>
    <col min="8698" max="8698" width="2.33203125" style="118" customWidth="1"/>
    <col min="8699" max="8699" width="2.6640625" style="118" customWidth="1"/>
    <col min="8700" max="8701" width="2.33203125" style="118" customWidth="1"/>
    <col min="8702" max="8702" width="3.83203125" style="118" customWidth="1"/>
    <col min="8703" max="8703" width="3.33203125" style="118" customWidth="1"/>
    <col min="8704" max="8704" width="5.6640625" style="118"/>
    <col min="8705" max="8705" width="2.33203125" style="118" customWidth="1"/>
    <col min="8706" max="8706" width="16.5" style="118" customWidth="1"/>
    <col min="8707" max="8707" width="12" style="118" customWidth="1"/>
    <col min="8708" max="8708" width="14.33203125" style="118" customWidth="1"/>
    <col min="8709" max="8709" width="16.5" style="118" customWidth="1"/>
    <col min="8710" max="8710" width="16.83203125" style="118" customWidth="1"/>
    <col min="8711" max="8711" width="15" style="118" customWidth="1"/>
    <col min="8712" max="8712" width="18.33203125" style="118" customWidth="1"/>
    <col min="8713" max="8713" width="16.6640625" style="118" customWidth="1"/>
    <col min="8714" max="8714" width="14" style="118" customWidth="1"/>
    <col min="8715" max="8715" width="16.5" style="118" customWidth="1"/>
    <col min="8716" max="8716" width="15.5" style="118" customWidth="1"/>
    <col min="8717" max="8717" width="15" style="118" customWidth="1"/>
    <col min="8718" max="8718" width="11.33203125" style="118" bestFit="1" customWidth="1"/>
    <col min="8719" max="8719" width="14.6640625" style="118" customWidth="1"/>
    <col min="8720" max="8720" width="15.33203125" style="118" bestFit="1" customWidth="1"/>
    <col min="8721" max="8953" width="10.83203125" style="118" customWidth="1"/>
    <col min="8954" max="8954" width="2.33203125" style="118" customWidth="1"/>
    <col min="8955" max="8955" width="2.6640625" style="118" customWidth="1"/>
    <col min="8956" max="8957" width="2.33203125" style="118" customWidth="1"/>
    <col min="8958" max="8958" width="3.83203125" style="118" customWidth="1"/>
    <col min="8959" max="8959" width="3.33203125" style="118" customWidth="1"/>
    <col min="8960" max="8960" width="5.6640625" style="118"/>
    <col min="8961" max="8961" width="2.33203125" style="118" customWidth="1"/>
    <col min="8962" max="8962" width="16.5" style="118" customWidth="1"/>
    <col min="8963" max="8963" width="12" style="118" customWidth="1"/>
    <col min="8964" max="8964" width="14.33203125" style="118" customWidth="1"/>
    <col min="8965" max="8965" width="16.5" style="118" customWidth="1"/>
    <col min="8966" max="8966" width="16.83203125" style="118" customWidth="1"/>
    <col min="8967" max="8967" width="15" style="118" customWidth="1"/>
    <col min="8968" max="8968" width="18.33203125" style="118" customWidth="1"/>
    <col min="8969" max="8969" width="16.6640625" style="118" customWidth="1"/>
    <col min="8970" max="8970" width="14" style="118" customWidth="1"/>
    <col min="8971" max="8971" width="16.5" style="118" customWidth="1"/>
    <col min="8972" max="8972" width="15.5" style="118" customWidth="1"/>
    <col min="8973" max="8973" width="15" style="118" customWidth="1"/>
    <col min="8974" max="8974" width="11.33203125" style="118" bestFit="1" customWidth="1"/>
    <col min="8975" max="8975" width="14.6640625" style="118" customWidth="1"/>
    <col min="8976" max="8976" width="15.33203125" style="118" bestFit="1" customWidth="1"/>
    <col min="8977" max="9209" width="10.83203125" style="118" customWidth="1"/>
    <col min="9210" max="9210" width="2.33203125" style="118" customWidth="1"/>
    <col min="9211" max="9211" width="2.6640625" style="118" customWidth="1"/>
    <col min="9212" max="9213" width="2.33203125" style="118" customWidth="1"/>
    <col min="9214" max="9214" width="3.83203125" style="118" customWidth="1"/>
    <col min="9215" max="9215" width="3.33203125" style="118" customWidth="1"/>
    <col min="9216" max="9216" width="5.6640625" style="118"/>
    <col min="9217" max="9217" width="2.33203125" style="118" customWidth="1"/>
    <col min="9218" max="9218" width="16.5" style="118" customWidth="1"/>
    <col min="9219" max="9219" width="12" style="118" customWidth="1"/>
    <col min="9220" max="9220" width="14.33203125" style="118" customWidth="1"/>
    <col min="9221" max="9221" width="16.5" style="118" customWidth="1"/>
    <col min="9222" max="9222" width="16.83203125" style="118" customWidth="1"/>
    <col min="9223" max="9223" width="15" style="118" customWidth="1"/>
    <col min="9224" max="9224" width="18.33203125" style="118" customWidth="1"/>
    <col min="9225" max="9225" width="16.6640625" style="118" customWidth="1"/>
    <col min="9226" max="9226" width="14" style="118" customWidth="1"/>
    <col min="9227" max="9227" width="16.5" style="118" customWidth="1"/>
    <col min="9228" max="9228" width="15.5" style="118" customWidth="1"/>
    <col min="9229" max="9229" width="15" style="118" customWidth="1"/>
    <col min="9230" max="9230" width="11.33203125" style="118" bestFit="1" customWidth="1"/>
    <col min="9231" max="9231" width="14.6640625" style="118" customWidth="1"/>
    <col min="9232" max="9232" width="15.33203125" style="118" bestFit="1" customWidth="1"/>
    <col min="9233" max="9465" width="10.83203125" style="118" customWidth="1"/>
    <col min="9466" max="9466" width="2.33203125" style="118" customWidth="1"/>
    <col min="9467" max="9467" width="2.6640625" style="118" customWidth="1"/>
    <col min="9468" max="9469" width="2.33203125" style="118" customWidth="1"/>
    <col min="9470" max="9470" width="3.83203125" style="118" customWidth="1"/>
    <col min="9471" max="9471" width="3.33203125" style="118" customWidth="1"/>
    <col min="9472" max="9472" width="5.6640625" style="118"/>
    <col min="9473" max="9473" width="2.33203125" style="118" customWidth="1"/>
    <col min="9474" max="9474" width="16.5" style="118" customWidth="1"/>
    <col min="9475" max="9475" width="12" style="118" customWidth="1"/>
    <col min="9476" max="9476" width="14.33203125" style="118" customWidth="1"/>
    <col min="9477" max="9477" width="16.5" style="118" customWidth="1"/>
    <col min="9478" max="9478" width="16.83203125" style="118" customWidth="1"/>
    <col min="9479" max="9479" width="15" style="118" customWidth="1"/>
    <col min="9480" max="9480" width="18.33203125" style="118" customWidth="1"/>
    <col min="9481" max="9481" width="16.6640625" style="118" customWidth="1"/>
    <col min="9482" max="9482" width="14" style="118" customWidth="1"/>
    <col min="9483" max="9483" width="16.5" style="118" customWidth="1"/>
    <col min="9484" max="9484" width="15.5" style="118" customWidth="1"/>
    <col min="9485" max="9485" width="15" style="118" customWidth="1"/>
    <col min="9486" max="9486" width="11.33203125" style="118" bestFit="1" customWidth="1"/>
    <col min="9487" max="9487" width="14.6640625" style="118" customWidth="1"/>
    <col min="9488" max="9488" width="15.33203125" style="118" bestFit="1" customWidth="1"/>
    <col min="9489" max="9721" width="10.83203125" style="118" customWidth="1"/>
    <col min="9722" max="9722" width="2.33203125" style="118" customWidth="1"/>
    <col min="9723" max="9723" width="2.6640625" style="118" customWidth="1"/>
    <col min="9724" max="9725" width="2.33203125" style="118" customWidth="1"/>
    <col min="9726" max="9726" width="3.83203125" style="118" customWidth="1"/>
    <col min="9727" max="9727" width="3.33203125" style="118" customWidth="1"/>
    <col min="9728" max="9728" width="5.6640625" style="118"/>
    <col min="9729" max="9729" width="2.33203125" style="118" customWidth="1"/>
    <col min="9730" max="9730" width="16.5" style="118" customWidth="1"/>
    <col min="9731" max="9731" width="12" style="118" customWidth="1"/>
    <col min="9732" max="9732" width="14.33203125" style="118" customWidth="1"/>
    <col min="9733" max="9733" width="16.5" style="118" customWidth="1"/>
    <col min="9734" max="9734" width="16.83203125" style="118" customWidth="1"/>
    <col min="9735" max="9735" width="15" style="118" customWidth="1"/>
    <col min="9736" max="9736" width="18.33203125" style="118" customWidth="1"/>
    <col min="9737" max="9737" width="16.6640625" style="118" customWidth="1"/>
    <col min="9738" max="9738" width="14" style="118" customWidth="1"/>
    <col min="9739" max="9739" width="16.5" style="118" customWidth="1"/>
    <col min="9740" max="9740" width="15.5" style="118" customWidth="1"/>
    <col min="9741" max="9741" width="15" style="118" customWidth="1"/>
    <col min="9742" max="9742" width="11.33203125" style="118" bestFit="1" customWidth="1"/>
    <col min="9743" max="9743" width="14.6640625" style="118" customWidth="1"/>
    <col min="9744" max="9744" width="15.33203125" style="118" bestFit="1" customWidth="1"/>
    <col min="9745" max="9977" width="10.83203125" style="118" customWidth="1"/>
    <col min="9978" max="9978" width="2.33203125" style="118" customWidth="1"/>
    <col min="9979" max="9979" width="2.6640625" style="118" customWidth="1"/>
    <col min="9980" max="9981" width="2.33203125" style="118" customWidth="1"/>
    <col min="9982" max="9982" width="3.83203125" style="118" customWidth="1"/>
    <col min="9983" max="9983" width="3.33203125" style="118" customWidth="1"/>
    <col min="9984" max="9984" width="5.6640625" style="118"/>
    <col min="9985" max="9985" width="2.33203125" style="118" customWidth="1"/>
    <col min="9986" max="9986" width="16.5" style="118" customWidth="1"/>
    <col min="9987" max="9987" width="12" style="118" customWidth="1"/>
    <col min="9988" max="9988" width="14.33203125" style="118" customWidth="1"/>
    <col min="9989" max="9989" width="16.5" style="118" customWidth="1"/>
    <col min="9990" max="9990" width="16.83203125" style="118" customWidth="1"/>
    <col min="9991" max="9991" width="15" style="118" customWidth="1"/>
    <col min="9992" max="9992" width="18.33203125" style="118" customWidth="1"/>
    <col min="9993" max="9993" width="16.6640625" style="118" customWidth="1"/>
    <col min="9994" max="9994" width="14" style="118" customWidth="1"/>
    <col min="9995" max="9995" width="16.5" style="118" customWidth="1"/>
    <col min="9996" max="9996" width="15.5" style="118" customWidth="1"/>
    <col min="9997" max="9997" width="15" style="118" customWidth="1"/>
    <col min="9998" max="9998" width="11.33203125" style="118" bestFit="1" customWidth="1"/>
    <col min="9999" max="9999" width="14.6640625" style="118" customWidth="1"/>
    <col min="10000" max="10000" width="15.33203125" style="118" bestFit="1" customWidth="1"/>
    <col min="10001" max="10233" width="10.83203125" style="118" customWidth="1"/>
    <col min="10234" max="10234" width="2.33203125" style="118" customWidth="1"/>
    <col min="10235" max="10235" width="2.6640625" style="118" customWidth="1"/>
    <col min="10236" max="10237" width="2.33203125" style="118" customWidth="1"/>
    <col min="10238" max="10238" width="3.83203125" style="118" customWidth="1"/>
    <col min="10239" max="10239" width="3.33203125" style="118" customWidth="1"/>
    <col min="10240" max="10240" width="5.6640625" style="118"/>
    <col min="10241" max="10241" width="2.33203125" style="118" customWidth="1"/>
    <col min="10242" max="10242" width="16.5" style="118" customWidth="1"/>
    <col min="10243" max="10243" width="12" style="118" customWidth="1"/>
    <col min="10244" max="10244" width="14.33203125" style="118" customWidth="1"/>
    <col min="10245" max="10245" width="16.5" style="118" customWidth="1"/>
    <col min="10246" max="10246" width="16.83203125" style="118" customWidth="1"/>
    <col min="10247" max="10247" width="15" style="118" customWidth="1"/>
    <col min="10248" max="10248" width="18.33203125" style="118" customWidth="1"/>
    <col min="10249" max="10249" width="16.6640625" style="118" customWidth="1"/>
    <col min="10250" max="10250" width="14" style="118" customWidth="1"/>
    <col min="10251" max="10251" width="16.5" style="118" customWidth="1"/>
    <col min="10252" max="10252" width="15.5" style="118" customWidth="1"/>
    <col min="10253" max="10253" width="15" style="118" customWidth="1"/>
    <col min="10254" max="10254" width="11.33203125" style="118" bestFit="1" customWidth="1"/>
    <col min="10255" max="10255" width="14.6640625" style="118" customWidth="1"/>
    <col min="10256" max="10256" width="15.33203125" style="118" bestFit="1" customWidth="1"/>
    <col min="10257" max="10489" width="10.83203125" style="118" customWidth="1"/>
    <col min="10490" max="10490" width="2.33203125" style="118" customWidth="1"/>
    <col min="10491" max="10491" width="2.6640625" style="118" customWidth="1"/>
    <col min="10492" max="10493" width="2.33203125" style="118" customWidth="1"/>
    <col min="10494" max="10494" width="3.83203125" style="118" customWidth="1"/>
    <col min="10495" max="10495" width="3.33203125" style="118" customWidth="1"/>
    <col min="10496" max="10496" width="5.6640625" style="118"/>
    <col min="10497" max="10497" width="2.33203125" style="118" customWidth="1"/>
    <col min="10498" max="10498" width="16.5" style="118" customWidth="1"/>
    <col min="10499" max="10499" width="12" style="118" customWidth="1"/>
    <col min="10500" max="10500" width="14.33203125" style="118" customWidth="1"/>
    <col min="10501" max="10501" width="16.5" style="118" customWidth="1"/>
    <col min="10502" max="10502" width="16.83203125" style="118" customWidth="1"/>
    <col min="10503" max="10503" width="15" style="118" customWidth="1"/>
    <col min="10504" max="10504" width="18.33203125" style="118" customWidth="1"/>
    <col min="10505" max="10505" width="16.6640625" style="118" customWidth="1"/>
    <col min="10506" max="10506" width="14" style="118" customWidth="1"/>
    <col min="10507" max="10507" width="16.5" style="118" customWidth="1"/>
    <col min="10508" max="10508" width="15.5" style="118" customWidth="1"/>
    <col min="10509" max="10509" width="15" style="118" customWidth="1"/>
    <col min="10510" max="10510" width="11.33203125" style="118" bestFit="1" customWidth="1"/>
    <col min="10511" max="10511" width="14.6640625" style="118" customWidth="1"/>
    <col min="10512" max="10512" width="15.33203125" style="118" bestFit="1" customWidth="1"/>
    <col min="10513" max="10745" width="10.83203125" style="118" customWidth="1"/>
    <col min="10746" max="10746" width="2.33203125" style="118" customWidth="1"/>
    <col min="10747" max="10747" width="2.6640625" style="118" customWidth="1"/>
    <col min="10748" max="10749" width="2.33203125" style="118" customWidth="1"/>
    <col min="10750" max="10750" width="3.83203125" style="118" customWidth="1"/>
    <col min="10751" max="10751" width="3.33203125" style="118" customWidth="1"/>
    <col min="10752" max="10752" width="5.6640625" style="118"/>
    <col min="10753" max="10753" width="2.33203125" style="118" customWidth="1"/>
    <col min="10754" max="10754" width="16.5" style="118" customWidth="1"/>
    <col min="10755" max="10755" width="12" style="118" customWidth="1"/>
    <col min="10756" max="10756" width="14.33203125" style="118" customWidth="1"/>
    <col min="10757" max="10757" width="16.5" style="118" customWidth="1"/>
    <col min="10758" max="10758" width="16.83203125" style="118" customWidth="1"/>
    <col min="10759" max="10759" width="15" style="118" customWidth="1"/>
    <col min="10760" max="10760" width="18.33203125" style="118" customWidth="1"/>
    <col min="10761" max="10761" width="16.6640625" style="118" customWidth="1"/>
    <col min="10762" max="10762" width="14" style="118" customWidth="1"/>
    <col min="10763" max="10763" width="16.5" style="118" customWidth="1"/>
    <col min="10764" max="10764" width="15.5" style="118" customWidth="1"/>
    <col min="10765" max="10765" width="15" style="118" customWidth="1"/>
    <col min="10766" max="10766" width="11.33203125" style="118" bestFit="1" customWidth="1"/>
    <col min="10767" max="10767" width="14.6640625" style="118" customWidth="1"/>
    <col min="10768" max="10768" width="15.33203125" style="118" bestFit="1" customWidth="1"/>
    <col min="10769" max="11001" width="10.83203125" style="118" customWidth="1"/>
    <col min="11002" max="11002" width="2.33203125" style="118" customWidth="1"/>
    <col min="11003" max="11003" width="2.6640625" style="118" customWidth="1"/>
    <col min="11004" max="11005" width="2.33203125" style="118" customWidth="1"/>
    <col min="11006" max="11006" width="3.83203125" style="118" customWidth="1"/>
    <col min="11007" max="11007" width="3.33203125" style="118" customWidth="1"/>
    <col min="11008" max="11008" width="5.6640625" style="118"/>
    <col min="11009" max="11009" width="2.33203125" style="118" customWidth="1"/>
    <col min="11010" max="11010" width="16.5" style="118" customWidth="1"/>
    <col min="11011" max="11011" width="12" style="118" customWidth="1"/>
    <col min="11012" max="11012" width="14.33203125" style="118" customWidth="1"/>
    <col min="11013" max="11013" width="16.5" style="118" customWidth="1"/>
    <col min="11014" max="11014" width="16.83203125" style="118" customWidth="1"/>
    <col min="11015" max="11015" width="15" style="118" customWidth="1"/>
    <col min="11016" max="11016" width="18.33203125" style="118" customWidth="1"/>
    <col min="11017" max="11017" width="16.6640625" style="118" customWidth="1"/>
    <col min="11018" max="11018" width="14" style="118" customWidth="1"/>
    <col min="11019" max="11019" width="16.5" style="118" customWidth="1"/>
    <col min="11020" max="11020" width="15.5" style="118" customWidth="1"/>
    <col min="11021" max="11021" width="15" style="118" customWidth="1"/>
    <col min="11022" max="11022" width="11.33203125" style="118" bestFit="1" customWidth="1"/>
    <col min="11023" max="11023" width="14.6640625" style="118" customWidth="1"/>
    <col min="11024" max="11024" width="15.33203125" style="118" bestFit="1" customWidth="1"/>
    <col min="11025" max="11257" width="10.83203125" style="118" customWidth="1"/>
    <col min="11258" max="11258" width="2.33203125" style="118" customWidth="1"/>
    <col min="11259" max="11259" width="2.6640625" style="118" customWidth="1"/>
    <col min="11260" max="11261" width="2.33203125" style="118" customWidth="1"/>
    <col min="11262" max="11262" width="3.83203125" style="118" customWidth="1"/>
    <col min="11263" max="11263" width="3.33203125" style="118" customWidth="1"/>
    <col min="11264" max="11264" width="5.6640625" style="118"/>
    <col min="11265" max="11265" width="2.33203125" style="118" customWidth="1"/>
    <col min="11266" max="11266" width="16.5" style="118" customWidth="1"/>
    <col min="11267" max="11267" width="12" style="118" customWidth="1"/>
    <col min="11268" max="11268" width="14.33203125" style="118" customWidth="1"/>
    <col min="11269" max="11269" width="16.5" style="118" customWidth="1"/>
    <col min="11270" max="11270" width="16.83203125" style="118" customWidth="1"/>
    <col min="11271" max="11271" width="15" style="118" customWidth="1"/>
    <col min="11272" max="11272" width="18.33203125" style="118" customWidth="1"/>
    <col min="11273" max="11273" width="16.6640625" style="118" customWidth="1"/>
    <col min="11274" max="11274" width="14" style="118" customWidth="1"/>
    <col min="11275" max="11275" width="16.5" style="118" customWidth="1"/>
    <col min="11276" max="11276" width="15.5" style="118" customWidth="1"/>
    <col min="11277" max="11277" width="15" style="118" customWidth="1"/>
    <col min="11278" max="11278" width="11.33203125" style="118" bestFit="1" customWidth="1"/>
    <col min="11279" max="11279" width="14.6640625" style="118" customWidth="1"/>
    <col min="11280" max="11280" width="15.33203125" style="118" bestFit="1" customWidth="1"/>
    <col min="11281" max="11513" width="10.83203125" style="118" customWidth="1"/>
    <col min="11514" max="11514" width="2.33203125" style="118" customWidth="1"/>
    <col min="11515" max="11515" width="2.6640625" style="118" customWidth="1"/>
    <col min="11516" max="11517" width="2.33203125" style="118" customWidth="1"/>
    <col min="11518" max="11518" width="3.83203125" style="118" customWidth="1"/>
    <col min="11519" max="11519" width="3.33203125" style="118" customWidth="1"/>
    <col min="11520" max="11520" width="5.6640625" style="118"/>
    <col min="11521" max="11521" width="2.33203125" style="118" customWidth="1"/>
    <col min="11522" max="11522" width="16.5" style="118" customWidth="1"/>
    <col min="11523" max="11523" width="12" style="118" customWidth="1"/>
    <col min="11524" max="11524" width="14.33203125" style="118" customWidth="1"/>
    <col min="11525" max="11525" width="16.5" style="118" customWidth="1"/>
    <col min="11526" max="11526" width="16.83203125" style="118" customWidth="1"/>
    <col min="11527" max="11527" width="15" style="118" customWidth="1"/>
    <col min="11528" max="11528" width="18.33203125" style="118" customWidth="1"/>
    <col min="11529" max="11529" width="16.6640625" style="118" customWidth="1"/>
    <col min="11530" max="11530" width="14" style="118" customWidth="1"/>
    <col min="11531" max="11531" width="16.5" style="118" customWidth="1"/>
    <col min="11532" max="11532" width="15.5" style="118" customWidth="1"/>
    <col min="11533" max="11533" width="15" style="118" customWidth="1"/>
    <col min="11534" max="11534" width="11.33203125" style="118" bestFit="1" customWidth="1"/>
    <col min="11535" max="11535" width="14.6640625" style="118" customWidth="1"/>
    <col min="11536" max="11536" width="15.33203125" style="118" bestFit="1" customWidth="1"/>
    <col min="11537" max="11769" width="10.83203125" style="118" customWidth="1"/>
    <col min="11770" max="11770" width="2.33203125" style="118" customWidth="1"/>
    <col min="11771" max="11771" width="2.6640625" style="118" customWidth="1"/>
    <col min="11772" max="11773" width="2.33203125" style="118" customWidth="1"/>
    <col min="11774" max="11774" width="3.83203125" style="118" customWidth="1"/>
    <col min="11775" max="11775" width="3.33203125" style="118" customWidth="1"/>
    <col min="11776" max="11776" width="5.6640625" style="118"/>
    <col min="11777" max="11777" width="2.33203125" style="118" customWidth="1"/>
    <col min="11778" max="11778" width="16.5" style="118" customWidth="1"/>
    <col min="11779" max="11779" width="12" style="118" customWidth="1"/>
    <col min="11780" max="11780" width="14.33203125" style="118" customWidth="1"/>
    <col min="11781" max="11781" width="16.5" style="118" customWidth="1"/>
    <col min="11782" max="11782" width="16.83203125" style="118" customWidth="1"/>
    <col min="11783" max="11783" width="15" style="118" customWidth="1"/>
    <col min="11784" max="11784" width="18.33203125" style="118" customWidth="1"/>
    <col min="11785" max="11785" width="16.6640625" style="118" customWidth="1"/>
    <col min="11786" max="11786" width="14" style="118" customWidth="1"/>
    <col min="11787" max="11787" width="16.5" style="118" customWidth="1"/>
    <col min="11788" max="11788" width="15.5" style="118" customWidth="1"/>
    <col min="11789" max="11789" width="15" style="118" customWidth="1"/>
    <col min="11790" max="11790" width="11.33203125" style="118" bestFit="1" customWidth="1"/>
    <col min="11791" max="11791" width="14.6640625" style="118" customWidth="1"/>
    <col min="11792" max="11792" width="15.33203125" style="118" bestFit="1" customWidth="1"/>
    <col min="11793" max="12025" width="10.83203125" style="118" customWidth="1"/>
    <col min="12026" max="12026" width="2.33203125" style="118" customWidth="1"/>
    <col min="12027" max="12027" width="2.6640625" style="118" customWidth="1"/>
    <col min="12028" max="12029" width="2.33203125" style="118" customWidth="1"/>
    <col min="12030" max="12030" width="3.83203125" style="118" customWidth="1"/>
    <col min="12031" max="12031" width="3.33203125" style="118" customWidth="1"/>
    <col min="12032" max="12032" width="5.6640625" style="118"/>
    <col min="12033" max="12033" width="2.33203125" style="118" customWidth="1"/>
    <col min="12034" max="12034" width="16.5" style="118" customWidth="1"/>
    <col min="12035" max="12035" width="12" style="118" customWidth="1"/>
    <col min="12036" max="12036" width="14.33203125" style="118" customWidth="1"/>
    <col min="12037" max="12037" width="16.5" style="118" customWidth="1"/>
    <col min="12038" max="12038" width="16.83203125" style="118" customWidth="1"/>
    <col min="12039" max="12039" width="15" style="118" customWidth="1"/>
    <col min="12040" max="12040" width="18.33203125" style="118" customWidth="1"/>
    <col min="12041" max="12041" width="16.6640625" style="118" customWidth="1"/>
    <col min="12042" max="12042" width="14" style="118" customWidth="1"/>
    <col min="12043" max="12043" width="16.5" style="118" customWidth="1"/>
    <col min="12044" max="12044" width="15.5" style="118" customWidth="1"/>
    <col min="12045" max="12045" width="15" style="118" customWidth="1"/>
    <col min="12046" max="12046" width="11.33203125" style="118" bestFit="1" customWidth="1"/>
    <col min="12047" max="12047" width="14.6640625" style="118" customWidth="1"/>
    <col min="12048" max="12048" width="15.33203125" style="118" bestFit="1" customWidth="1"/>
    <col min="12049" max="12281" width="10.83203125" style="118" customWidth="1"/>
    <col min="12282" max="12282" width="2.33203125" style="118" customWidth="1"/>
    <col min="12283" max="12283" width="2.6640625" style="118" customWidth="1"/>
    <col min="12284" max="12285" width="2.33203125" style="118" customWidth="1"/>
    <col min="12286" max="12286" width="3.83203125" style="118" customWidth="1"/>
    <col min="12287" max="12287" width="3.33203125" style="118" customWidth="1"/>
    <col min="12288" max="12288" width="5.6640625" style="118"/>
    <col min="12289" max="12289" width="2.33203125" style="118" customWidth="1"/>
    <col min="12290" max="12290" width="16.5" style="118" customWidth="1"/>
    <col min="12291" max="12291" width="12" style="118" customWidth="1"/>
    <col min="12292" max="12292" width="14.33203125" style="118" customWidth="1"/>
    <col min="12293" max="12293" width="16.5" style="118" customWidth="1"/>
    <col min="12294" max="12294" width="16.83203125" style="118" customWidth="1"/>
    <col min="12295" max="12295" width="15" style="118" customWidth="1"/>
    <col min="12296" max="12296" width="18.33203125" style="118" customWidth="1"/>
    <col min="12297" max="12297" width="16.6640625" style="118" customWidth="1"/>
    <col min="12298" max="12298" width="14" style="118" customWidth="1"/>
    <col min="12299" max="12299" width="16.5" style="118" customWidth="1"/>
    <col min="12300" max="12300" width="15.5" style="118" customWidth="1"/>
    <col min="12301" max="12301" width="15" style="118" customWidth="1"/>
    <col min="12302" max="12302" width="11.33203125" style="118" bestFit="1" customWidth="1"/>
    <col min="12303" max="12303" width="14.6640625" style="118" customWidth="1"/>
    <col min="12304" max="12304" width="15.33203125" style="118" bestFit="1" customWidth="1"/>
    <col min="12305" max="12537" width="10.83203125" style="118" customWidth="1"/>
    <col min="12538" max="12538" width="2.33203125" style="118" customWidth="1"/>
    <col min="12539" max="12539" width="2.6640625" style="118" customWidth="1"/>
    <col min="12540" max="12541" width="2.33203125" style="118" customWidth="1"/>
    <col min="12542" max="12542" width="3.83203125" style="118" customWidth="1"/>
    <col min="12543" max="12543" width="3.33203125" style="118" customWidth="1"/>
    <col min="12544" max="12544" width="5.6640625" style="118"/>
    <col min="12545" max="12545" width="2.33203125" style="118" customWidth="1"/>
    <col min="12546" max="12546" width="16.5" style="118" customWidth="1"/>
    <col min="12547" max="12547" width="12" style="118" customWidth="1"/>
    <col min="12548" max="12548" width="14.33203125" style="118" customWidth="1"/>
    <col min="12549" max="12549" width="16.5" style="118" customWidth="1"/>
    <col min="12550" max="12550" width="16.83203125" style="118" customWidth="1"/>
    <col min="12551" max="12551" width="15" style="118" customWidth="1"/>
    <col min="12552" max="12552" width="18.33203125" style="118" customWidth="1"/>
    <col min="12553" max="12553" width="16.6640625" style="118" customWidth="1"/>
    <col min="12554" max="12554" width="14" style="118" customWidth="1"/>
    <col min="12555" max="12555" width="16.5" style="118" customWidth="1"/>
    <col min="12556" max="12556" width="15.5" style="118" customWidth="1"/>
    <col min="12557" max="12557" width="15" style="118" customWidth="1"/>
    <col min="12558" max="12558" width="11.33203125" style="118" bestFit="1" customWidth="1"/>
    <col min="12559" max="12559" width="14.6640625" style="118" customWidth="1"/>
    <col min="12560" max="12560" width="15.33203125" style="118" bestFit="1" customWidth="1"/>
    <col min="12561" max="12793" width="10.83203125" style="118" customWidth="1"/>
    <col min="12794" max="12794" width="2.33203125" style="118" customWidth="1"/>
    <col min="12795" max="12795" width="2.6640625" style="118" customWidth="1"/>
    <col min="12796" max="12797" width="2.33203125" style="118" customWidth="1"/>
    <col min="12798" max="12798" width="3.83203125" style="118" customWidth="1"/>
    <col min="12799" max="12799" width="3.33203125" style="118" customWidth="1"/>
    <col min="12800" max="12800" width="5.6640625" style="118"/>
    <col min="12801" max="12801" width="2.33203125" style="118" customWidth="1"/>
    <col min="12802" max="12802" width="16.5" style="118" customWidth="1"/>
    <col min="12803" max="12803" width="12" style="118" customWidth="1"/>
    <col min="12804" max="12804" width="14.33203125" style="118" customWidth="1"/>
    <col min="12805" max="12805" width="16.5" style="118" customWidth="1"/>
    <col min="12806" max="12806" width="16.83203125" style="118" customWidth="1"/>
    <col min="12807" max="12807" width="15" style="118" customWidth="1"/>
    <col min="12808" max="12808" width="18.33203125" style="118" customWidth="1"/>
    <col min="12809" max="12809" width="16.6640625" style="118" customWidth="1"/>
    <col min="12810" max="12810" width="14" style="118" customWidth="1"/>
    <col min="12811" max="12811" width="16.5" style="118" customWidth="1"/>
    <col min="12812" max="12812" width="15.5" style="118" customWidth="1"/>
    <col min="12813" max="12813" width="15" style="118" customWidth="1"/>
    <col min="12814" max="12814" width="11.33203125" style="118" bestFit="1" customWidth="1"/>
    <col min="12815" max="12815" width="14.6640625" style="118" customWidth="1"/>
    <col min="12816" max="12816" width="15.33203125" style="118" bestFit="1" customWidth="1"/>
    <col min="12817" max="13049" width="10.83203125" style="118" customWidth="1"/>
    <col min="13050" max="13050" width="2.33203125" style="118" customWidth="1"/>
    <col min="13051" max="13051" width="2.6640625" style="118" customWidth="1"/>
    <col min="13052" max="13053" width="2.33203125" style="118" customWidth="1"/>
    <col min="13054" max="13054" width="3.83203125" style="118" customWidth="1"/>
    <col min="13055" max="13055" width="3.33203125" style="118" customWidth="1"/>
    <col min="13056" max="13056" width="5.6640625" style="118"/>
    <col min="13057" max="13057" width="2.33203125" style="118" customWidth="1"/>
    <col min="13058" max="13058" width="16.5" style="118" customWidth="1"/>
    <col min="13059" max="13059" width="12" style="118" customWidth="1"/>
    <col min="13060" max="13060" width="14.33203125" style="118" customWidth="1"/>
    <col min="13061" max="13061" width="16.5" style="118" customWidth="1"/>
    <col min="13062" max="13062" width="16.83203125" style="118" customWidth="1"/>
    <col min="13063" max="13063" width="15" style="118" customWidth="1"/>
    <col min="13064" max="13064" width="18.33203125" style="118" customWidth="1"/>
    <col min="13065" max="13065" width="16.6640625" style="118" customWidth="1"/>
    <col min="13066" max="13066" width="14" style="118" customWidth="1"/>
    <col min="13067" max="13067" width="16.5" style="118" customWidth="1"/>
    <col min="13068" max="13068" width="15.5" style="118" customWidth="1"/>
    <col min="13069" max="13069" width="15" style="118" customWidth="1"/>
    <col min="13070" max="13070" width="11.33203125" style="118" bestFit="1" customWidth="1"/>
    <col min="13071" max="13071" width="14.6640625" style="118" customWidth="1"/>
    <col min="13072" max="13072" width="15.33203125" style="118" bestFit="1" customWidth="1"/>
    <col min="13073" max="13305" width="10.83203125" style="118" customWidth="1"/>
    <col min="13306" max="13306" width="2.33203125" style="118" customWidth="1"/>
    <col min="13307" max="13307" width="2.6640625" style="118" customWidth="1"/>
    <col min="13308" max="13309" width="2.33203125" style="118" customWidth="1"/>
    <col min="13310" max="13310" width="3.83203125" style="118" customWidth="1"/>
    <col min="13311" max="13311" width="3.33203125" style="118" customWidth="1"/>
    <col min="13312" max="13312" width="5.6640625" style="118"/>
    <col min="13313" max="13313" width="2.33203125" style="118" customWidth="1"/>
    <col min="13314" max="13314" width="16.5" style="118" customWidth="1"/>
    <col min="13315" max="13315" width="12" style="118" customWidth="1"/>
    <col min="13316" max="13316" width="14.33203125" style="118" customWidth="1"/>
    <col min="13317" max="13317" width="16.5" style="118" customWidth="1"/>
    <col min="13318" max="13318" width="16.83203125" style="118" customWidth="1"/>
    <col min="13319" max="13319" width="15" style="118" customWidth="1"/>
    <col min="13320" max="13320" width="18.33203125" style="118" customWidth="1"/>
    <col min="13321" max="13321" width="16.6640625" style="118" customWidth="1"/>
    <col min="13322" max="13322" width="14" style="118" customWidth="1"/>
    <col min="13323" max="13323" width="16.5" style="118" customWidth="1"/>
    <col min="13324" max="13324" width="15.5" style="118" customWidth="1"/>
    <col min="13325" max="13325" width="15" style="118" customWidth="1"/>
    <col min="13326" max="13326" width="11.33203125" style="118" bestFit="1" customWidth="1"/>
    <col min="13327" max="13327" width="14.6640625" style="118" customWidth="1"/>
    <col min="13328" max="13328" width="15.33203125" style="118" bestFit="1" customWidth="1"/>
    <col min="13329" max="13561" width="10.83203125" style="118" customWidth="1"/>
    <col min="13562" max="13562" width="2.33203125" style="118" customWidth="1"/>
    <col min="13563" max="13563" width="2.6640625" style="118" customWidth="1"/>
    <col min="13564" max="13565" width="2.33203125" style="118" customWidth="1"/>
    <col min="13566" max="13566" width="3.83203125" style="118" customWidth="1"/>
    <col min="13567" max="13567" width="3.33203125" style="118" customWidth="1"/>
    <col min="13568" max="13568" width="5.6640625" style="118"/>
    <col min="13569" max="13569" width="2.33203125" style="118" customWidth="1"/>
    <col min="13570" max="13570" width="16.5" style="118" customWidth="1"/>
    <col min="13571" max="13571" width="12" style="118" customWidth="1"/>
    <col min="13572" max="13572" width="14.33203125" style="118" customWidth="1"/>
    <col min="13573" max="13573" width="16.5" style="118" customWidth="1"/>
    <col min="13574" max="13574" width="16.83203125" style="118" customWidth="1"/>
    <col min="13575" max="13575" width="15" style="118" customWidth="1"/>
    <col min="13576" max="13576" width="18.33203125" style="118" customWidth="1"/>
    <col min="13577" max="13577" width="16.6640625" style="118" customWidth="1"/>
    <col min="13578" max="13578" width="14" style="118" customWidth="1"/>
    <col min="13579" max="13579" width="16.5" style="118" customWidth="1"/>
    <col min="13580" max="13580" width="15.5" style="118" customWidth="1"/>
    <col min="13581" max="13581" width="15" style="118" customWidth="1"/>
    <col min="13582" max="13582" width="11.33203125" style="118" bestFit="1" customWidth="1"/>
    <col min="13583" max="13583" width="14.6640625" style="118" customWidth="1"/>
    <col min="13584" max="13584" width="15.33203125" style="118" bestFit="1" customWidth="1"/>
    <col min="13585" max="13817" width="10.83203125" style="118" customWidth="1"/>
    <col min="13818" max="13818" width="2.33203125" style="118" customWidth="1"/>
    <col min="13819" max="13819" width="2.6640625" style="118" customWidth="1"/>
    <col min="13820" max="13821" width="2.33203125" style="118" customWidth="1"/>
    <col min="13822" max="13822" width="3.83203125" style="118" customWidth="1"/>
    <col min="13823" max="13823" width="3.33203125" style="118" customWidth="1"/>
    <col min="13824" max="13824" width="5.6640625" style="118"/>
    <col min="13825" max="13825" width="2.33203125" style="118" customWidth="1"/>
    <col min="13826" max="13826" width="16.5" style="118" customWidth="1"/>
    <col min="13827" max="13827" width="12" style="118" customWidth="1"/>
    <col min="13828" max="13828" width="14.33203125" style="118" customWidth="1"/>
    <col min="13829" max="13829" width="16.5" style="118" customWidth="1"/>
    <col min="13830" max="13830" width="16.83203125" style="118" customWidth="1"/>
    <col min="13831" max="13831" width="15" style="118" customWidth="1"/>
    <col min="13832" max="13832" width="18.33203125" style="118" customWidth="1"/>
    <col min="13833" max="13833" width="16.6640625" style="118" customWidth="1"/>
    <col min="13834" max="13834" width="14" style="118" customWidth="1"/>
    <col min="13835" max="13835" width="16.5" style="118" customWidth="1"/>
    <col min="13836" max="13836" width="15.5" style="118" customWidth="1"/>
    <col min="13837" max="13837" width="15" style="118" customWidth="1"/>
    <col min="13838" max="13838" width="11.33203125" style="118" bestFit="1" customWidth="1"/>
    <col min="13839" max="13839" width="14.6640625" style="118" customWidth="1"/>
    <col min="13840" max="13840" width="15.33203125" style="118" bestFit="1" customWidth="1"/>
    <col min="13841" max="14073" width="10.83203125" style="118" customWidth="1"/>
    <col min="14074" max="14074" width="2.33203125" style="118" customWidth="1"/>
    <col min="14075" max="14075" width="2.6640625" style="118" customWidth="1"/>
    <col min="14076" max="14077" width="2.33203125" style="118" customWidth="1"/>
    <col min="14078" max="14078" width="3.83203125" style="118" customWidth="1"/>
    <col min="14079" max="14079" width="3.33203125" style="118" customWidth="1"/>
    <col min="14080" max="14080" width="5.6640625" style="118"/>
    <col min="14081" max="14081" width="2.33203125" style="118" customWidth="1"/>
    <col min="14082" max="14082" width="16.5" style="118" customWidth="1"/>
    <col min="14083" max="14083" width="12" style="118" customWidth="1"/>
    <col min="14084" max="14084" width="14.33203125" style="118" customWidth="1"/>
    <col min="14085" max="14085" width="16.5" style="118" customWidth="1"/>
    <col min="14086" max="14086" width="16.83203125" style="118" customWidth="1"/>
    <col min="14087" max="14087" width="15" style="118" customWidth="1"/>
    <col min="14088" max="14088" width="18.33203125" style="118" customWidth="1"/>
    <col min="14089" max="14089" width="16.6640625" style="118" customWidth="1"/>
    <col min="14090" max="14090" width="14" style="118" customWidth="1"/>
    <col min="14091" max="14091" width="16.5" style="118" customWidth="1"/>
    <col min="14092" max="14092" width="15.5" style="118" customWidth="1"/>
    <col min="14093" max="14093" width="15" style="118" customWidth="1"/>
    <col min="14094" max="14094" width="11.33203125" style="118" bestFit="1" customWidth="1"/>
    <col min="14095" max="14095" width="14.6640625" style="118" customWidth="1"/>
    <col min="14096" max="14096" width="15.33203125" style="118" bestFit="1" customWidth="1"/>
    <col min="14097" max="14329" width="10.83203125" style="118" customWidth="1"/>
    <col min="14330" max="14330" width="2.33203125" style="118" customWidth="1"/>
    <col min="14331" max="14331" width="2.6640625" style="118" customWidth="1"/>
    <col min="14332" max="14333" width="2.33203125" style="118" customWidth="1"/>
    <col min="14334" max="14334" width="3.83203125" style="118" customWidth="1"/>
    <col min="14335" max="14335" width="3.33203125" style="118" customWidth="1"/>
    <col min="14336" max="14336" width="5.6640625" style="118"/>
    <col min="14337" max="14337" width="2.33203125" style="118" customWidth="1"/>
    <col min="14338" max="14338" width="16.5" style="118" customWidth="1"/>
    <col min="14339" max="14339" width="12" style="118" customWidth="1"/>
    <col min="14340" max="14340" width="14.33203125" style="118" customWidth="1"/>
    <col min="14341" max="14341" width="16.5" style="118" customWidth="1"/>
    <col min="14342" max="14342" width="16.83203125" style="118" customWidth="1"/>
    <col min="14343" max="14343" width="15" style="118" customWidth="1"/>
    <col min="14344" max="14344" width="18.33203125" style="118" customWidth="1"/>
    <col min="14345" max="14345" width="16.6640625" style="118" customWidth="1"/>
    <col min="14346" max="14346" width="14" style="118" customWidth="1"/>
    <col min="14347" max="14347" width="16.5" style="118" customWidth="1"/>
    <col min="14348" max="14348" width="15.5" style="118" customWidth="1"/>
    <col min="14349" max="14349" width="15" style="118" customWidth="1"/>
    <col min="14350" max="14350" width="11.33203125" style="118" bestFit="1" customWidth="1"/>
    <col min="14351" max="14351" width="14.6640625" style="118" customWidth="1"/>
    <col min="14352" max="14352" width="15.33203125" style="118" bestFit="1" customWidth="1"/>
    <col min="14353" max="14585" width="10.83203125" style="118" customWidth="1"/>
    <col min="14586" max="14586" width="2.33203125" style="118" customWidth="1"/>
    <col min="14587" max="14587" width="2.6640625" style="118" customWidth="1"/>
    <col min="14588" max="14589" width="2.33203125" style="118" customWidth="1"/>
    <col min="14590" max="14590" width="3.83203125" style="118" customWidth="1"/>
    <col min="14591" max="14591" width="3.33203125" style="118" customWidth="1"/>
    <col min="14592" max="14592" width="5.6640625" style="118"/>
    <col min="14593" max="14593" width="2.33203125" style="118" customWidth="1"/>
    <col min="14594" max="14594" width="16.5" style="118" customWidth="1"/>
    <col min="14595" max="14595" width="12" style="118" customWidth="1"/>
    <col min="14596" max="14596" width="14.33203125" style="118" customWidth="1"/>
    <col min="14597" max="14597" width="16.5" style="118" customWidth="1"/>
    <col min="14598" max="14598" width="16.83203125" style="118" customWidth="1"/>
    <col min="14599" max="14599" width="15" style="118" customWidth="1"/>
    <col min="14600" max="14600" width="18.33203125" style="118" customWidth="1"/>
    <col min="14601" max="14601" width="16.6640625" style="118" customWidth="1"/>
    <col min="14602" max="14602" width="14" style="118" customWidth="1"/>
    <col min="14603" max="14603" width="16.5" style="118" customWidth="1"/>
    <col min="14604" max="14604" width="15.5" style="118" customWidth="1"/>
    <col min="14605" max="14605" width="15" style="118" customWidth="1"/>
    <col min="14606" max="14606" width="11.33203125" style="118" bestFit="1" customWidth="1"/>
    <col min="14607" max="14607" width="14.6640625" style="118" customWidth="1"/>
    <col min="14608" max="14608" width="15.33203125" style="118" bestFit="1" customWidth="1"/>
    <col min="14609" max="14841" width="10.83203125" style="118" customWidth="1"/>
    <col min="14842" max="14842" width="2.33203125" style="118" customWidth="1"/>
    <col min="14843" max="14843" width="2.6640625" style="118" customWidth="1"/>
    <col min="14844" max="14845" width="2.33203125" style="118" customWidth="1"/>
    <col min="14846" max="14846" width="3.83203125" style="118" customWidth="1"/>
    <col min="14847" max="14847" width="3.33203125" style="118" customWidth="1"/>
    <col min="14848" max="14848" width="5.6640625" style="118"/>
    <col min="14849" max="14849" width="2.33203125" style="118" customWidth="1"/>
    <col min="14850" max="14850" width="16.5" style="118" customWidth="1"/>
    <col min="14851" max="14851" width="12" style="118" customWidth="1"/>
    <col min="14852" max="14852" width="14.33203125" style="118" customWidth="1"/>
    <col min="14853" max="14853" width="16.5" style="118" customWidth="1"/>
    <col min="14854" max="14854" width="16.83203125" style="118" customWidth="1"/>
    <col min="14855" max="14855" width="15" style="118" customWidth="1"/>
    <col min="14856" max="14856" width="18.33203125" style="118" customWidth="1"/>
    <col min="14857" max="14857" width="16.6640625" style="118" customWidth="1"/>
    <col min="14858" max="14858" width="14" style="118" customWidth="1"/>
    <col min="14859" max="14859" width="16.5" style="118" customWidth="1"/>
    <col min="14860" max="14860" width="15.5" style="118" customWidth="1"/>
    <col min="14861" max="14861" width="15" style="118" customWidth="1"/>
    <col min="14862" max="14862" width="11.33203125" style="118" bestFit="1" customWidth="1"/>
    <col min="14863" max="14863" width="14.6640625" style="118" customWidth="1"/>
    <col min="14864" max="14864" width="15.33203125" style="118" bestFit="1" customWidth="1"/>
    <col min="14865" max="15097" width="10.83203125" style="118" customWidth="1"/>
    <col min="15098" max="15098" width="2.33203125" style="118" customWidth="1"/>
    <col min="15099" max="15099" width="2.6640625" style="118" customWidth="1"/>
    <col min="15100" max="15101" width="2.33203125" style="118" customWidth="1"/>
    <col min="15102" max="15102" width="3.83203125" style="118" customWidth="1"/>
    <col min="15103" max="15103" width="3.33203125" style="118" customWidth="1"/>
    <col min="15104" max="15104" width="5.6640625" style="118"/>
    <col min="15105" max="15105" width="2.33203125" style="118" customWidth="1"/>
    <col min="15106" max="15106" width="16.5" style="118" customWidth="1"/>
    <col min="15107" max="15107" width="12" style="118" customWidth="1"/>
    <col min="15108" max="15108" width="14.33203125" style="118" customWidth="1"/>
    <col min="15109" max="15109" width="16.5" style="118" customWidth="1"/>
    <col min="15110" max="15110" width="16.83203125" style="118" customWidth="1"/>
    <col min="15111" max="15111" width="15" style="118" customWidth="1"/>
    <col min="15112" max="15112" width="18.33203125" style="118" customWidth="1"/>
    <col min="15113" max="15113" width="16.6640625" style="118" customWidth="1"/>
    <col min="15114" max="15114" width="14" style="118" customWidth="1"/>
    <col min="15115" max="15115" width="16.5" style="118" customWidth="1"/>
    <col min="15116" max="15116" width="15.5" style="118" customWidth="1"/>
    <col min="15117" max="15117" width="15" style="118" customWidth="1"/>
    <col min="15118" max="15118" width="11.33203125" style="118" bestFit="1" customWidth="1"/>
    <col min="15119" max="15119" width="14.6640625" style="118" customWidth="1"/>
    <col min="15120" max="15120" width="15.33203125" style="118" bestFit="1" customWidth="1"/>
    <col min="15121" max="15353" width="10.83203125" style="118" customWidth="1"/>
    <col min="15354" max="15354" width="2.33203125" style="118" customWidth="1"/>
    <col min="15355" max="15355" width="2.6640625" style="118" customWidth="1"/>
    <col min="15356" max="15357" width="2.33203125" style="118" customWidth="1"/>
    <col min="15358" max="15358" width="3.83203125" style="118" customWidth="1"/>
    <col min="15359" max="15359" width="3.33203125" style="118" customWidth="1"/>
    <col min="15360" max="15360" width="5.6640625" style="118"/>
    <col min="15361" max="15361" width="2.33203125" style="118" customWidth="1"/>
    <col min="15362" max="15362" width="16.5" style="118" customWidth="1"/>
    <col min="15363" max="15363" width="12" style="118" customWidth="1"/>
    <col min="15364" max="15364" width="14.33203125" style="118" customWidth="1"/>
    <col min="15365" max="15365" width="16.5" style="118" customWidth="1"/>
    <col min="15366" max="15366" width="16.83203125" style="118" customWidth="1"/>
    <col min="15367" max="15367" width="15" style="118" customWidth="1"/>
    <col min="15368" max="15368" width="18.33203125" style="118" customWidth="1"/>
    <col min="15369" max="15369" width="16.6640625" style="118" customWidth="1"/>
    <col min="15370" max="15370" width="14" style="118" customWidth="1"/>
    <col min="15371" max="15371" width="16.5" style="118" customWidth="1"/>
    <col min="15372" max="15372" width="15.5" style="118" customWidth="1"/>
    <col min="15373" max="15373" width="15" style="118" customWidth="1"/>
    <col min="15374" max="15374" width="11.33203125" style="118" bestFit="1" customWidth="1"/>
    <col min="15375" max="15375" width="14.6640625" style="118" customWidth="1"/>
    <col min="15376" max="15376" width="15.33203125" style="118" bestFit="1" customWidth="1"/>
    <col min="15377" max="15609" width="10.83203125" style="118" customWidth="1"/>
    <col min="15610" max="15610" width="2.33203125" style="118" customWidth="1"/>
    <col min="15611" max="15611" width="2.6640625" style="118" customWidth="1"/>
    <col min="15612" max="15613" width="2.33203125" style="118" customWidth="1"/>
    <col min="15614" max="15614" width="3.83203125" style="118" customWidth="1"/>
    <col min="15615" max="15615" width="3.33203125" style="118" customWidth="1"/>
    <col min="15616" max="15616" width="5.6640625" style="118"/>
    <col min="15617" max="15617" width="2.33203125" style="118" customWidth="1"/>
    <col min="15618" max="15618" width="16.5" style="118" customWidth="1"/>
    <col min="15619" max="15619" width="12" style="118" customWidth="1"/>
    <col min="15620" max="15620" width="14.33203125" style="118" customWidth="1"/>
    <col min="15621" max="15621" width="16.5" style="118" customWidth="1"/>
    <col min="15622" max="15622" width="16.83203125" style="118" customWidth="1"/>
    <col min="15623" max="15623" width="15" style="118" customWidth="1"/>
    <col min="15624" max="15624" width="18.33203125" style="118" customWidth="1"/>
    <col min="15625" max="15625" width="16.6640625" style="118" customWidth="1"/>
    <col min="15626" max="15626" width="14" style="118" customWidth="1"/>
    <col min="15627" max="15627" width="16.5" style="118" customWidth="1"/>
    <col min="15628" max="15628" width="15.5" style="118" customWidth="1"/>
    <col min="15629" max="15629" width="15" style="118" customWidth="1"/>
    <col min="15630" max="15630" width="11.33203125" style="118" bestFit="1" customWidth="1"/>
    <col min="15631" max="15631" width="14.6640625" style="118" customWidth="1"/>
    <col min="15632" max="15632" width="15.33203125" style="118" bestFit="1" customWidth="1"/>
    <col min="15633" max="15865" width="10.83203125" style="118" customWidth="1"/>
    <col min="15866" max="15866" width="2.33203125" style="118" customWidth="1"/>
    <col min="15867" max="15867" width="2.6640625" style="118" customWidth="1"/>
    <col min="15868" max="15869" width="2.33203125" style="118" customWidth="1"/>
    <col min="15870" max="15870" width="3.83203125" style="118" customWidth="1"/>
    <col min="15871" max="15871" width="3.33203125" style="118" customWidth="1"/>
    <col min="15872" max="15872" width="5.6640625" style="118"/>
    <col min="15873" max="15873" width="2.33203125" style="118" customWidth="1"/>
    <col min="15874" max="15874" width="16.5" style="118" customWidth="1"/>
    <col min="15875" max="15875" width="12" style="118" customWidth="1"/>
    <col min="15876" max="15876" width="14.33203125" style="118" customWidth="1"/>
    <col min="15877" max="15877" width="16.5" style="118" customWidth="1"/>
    <col min="15878" max="15878" width="16.83203125" style="118" customWidth="1"/>
    <col min="15879" max="15879" width="15" style="118" customWidth="1"/>
    <col min="15880" max="15880" width="18.33203125" style="118" customWidth="1"/>
    <col min="15881" max="15881" width="16.6640625" style="118" customWidth="1"/>
    <col min="15882" max="15882" width="14" style="118" customWidth="1"/>
    <col min="15883" max="15883" width="16.5" style="118" customWidth="1"/>
    <col min="15884" max="15884" width="15.5" style="118" customWidth="1"/>
    <col min="15885" max="15885" width="15" style="118" customWidth="1"/>
    <col min="15886" max="15886" width="11.33203125" style="118" bestFit="1" customWidth="1"/>
    <col min="15887" max="15887" width="14.6640625" style="118" customWidth="1"/>
    <col min="15888" max="15888" width="15.33203125" style="118" bestFit="1" customWidth="1"/>
    <col min="15889" max="16121" width="10.83203125" style="118" customWidth="1"/>
    <col min="16122" max="16122" width="2.33203125" style="118" customWidth="1"/>
    <col min="16123" max="16123" width="2.6640625" style="118" customWidth="1"/>
    <col min="16124" max="16125" width="2.33203125" style="118" customWidth="1"/>
    <col min="16126" max="16126" width="3.83203125" style="118" customWidth="1"/>
    <col min="16127" max="16127" width="3.33203125" style="118" customWidth="1"/>
    <col min="16128" max="16128" width="5.6640625" style="118"/>
    <col min="16129" max="16129" width="2.33203125" style="118" customWidth="1"/>
    <col min="16130" max="16130" width="16.5" style="118" customWidth="1"/>
    <col min="16131" max="16131" width="12" style="118" customWidth="1"/>
    <col min="16132" max="16132" width="14.33203125" style="118" customWidth="1"/>
    <col min="16133" max="16133" width="16.5" style="118" customWidth="1"/>
    <col min="16134" max="16134" width="16.83203125" style="118" customWidth="1"/>
    <col min="16135" max="16135" width="15" style="118" customWidth="1"/>
    <col min="16136" max="16136" width="18.33203125" style="118" customWidth="1"/>
    <col min="16137" max="16137" width="16.6640625" style="118" customWidth="1"/>
    <col min="16138" max="16138" width="14" style="118" customWidth="1"/>
    <col min="16139" max="16139" width="16.5" style="118" customWidth="1"/>
    <col min="16140" max="16140" width="15.5" style="118" customWidth="1"/>
    <col min="16141" max="16141" width="15" style="118" customWidth="1"/>
    <col min="16142" max="16142" width="11.33203125" style="118" bestFit="1" customWidth="1"/>
    <col min="16143" max="16143" width="14.6640625" style="118" customWidth="1"/>
    <col min="16144" max="16144" width="15.33203125" style="118" bestFit="1" customWidth="1"/>
    <col min="16145" max="16377" width="10.83203125" style="118" customWidth="1"/>
    <col min="16378" max="16378" width="2.33203125" style="118" customWidth="1"/>
    <col min="16379" max="16379" width="2.6640625" style="118" customWidth="1"/>
    <col min="16380" max="16381" width="2.33203125" style="118" customWidth="1"/>
    <col min="16382" max="16382" width="3.83203125" style="118" customWidth="1"/>
    <col min="16383" max="16383" width="3.33203125" style="118" customWidth="1"/>
    <col min="16384" max="16384" width="5.6640625" style="118"/>
  </cols>
  <sheetData>
    <row r="1" spans="1:16" ht="15" thickBot="1"/>
    <row r="2" spans="1:16" ht="16" thickBot="1">
      <c r="B2" s="119"/>
      <c r="C2" s="119"/>
      <c r="E2" s="120" t="s">
        <v>71</v>
      </c>
      <c r="F2" s="121"/>
      <c r="G2" s="121"/>
      <c r="H2" s="122">
        <v>111857864.87</v>
      </c>
      <c r="I2" s="123"/>
      <c r="J2" s="119"/>
      <c r="K2" s="124"/>
      <c r="M2" s="119"/>
      <c r="N2" s="119"/>
      <c r="O2" s="125"/>
      <c r="P2" s="126">
        <v>20000000</v>
      </c>
    </row>
    <row r="3" spans="1:16" ht="15" thickBot="1">
      <c r="B3" s="119"/>
      <c r="C3" s="119"/>
      <c r="D3" s="127"/>
      <c r="E3" s="127"/>
      <c r="F3" s="127"/>
      <c r="G3" s="127"/>
      <c r="H3" s="123"/>
      <c r="I3" s="124"/>
      <c r="J3" s="119"/>
      <c r="K3" s="124"/>
      <c r="M3" s="119"/>
      <c r="N3" s="119"/>
      <c r="O3" s="125"/>
      <c r="P3" s="126"/>
    </row>
    <row r="4" spans="1:16" ht="16" thickBot="1">
      <c r="B4" s="119"/>
      <c r="E4" s="128" t="s">
        <v>48</v>
      </c>
      <c r="F4" s="129"/>
      <c r="G4" s="129"/>
      <c r="H4" s="130" t="s">
        <v>41</v>
      </c>
      <c r="I4" s="123"/>
      <c r="J4" s="119"/>
      <c r="K4" s="123"/>
      <c r="M4" s="119"/>
      <c r="N4" s="119"/>
      <c r="O4" s="125"/>
      <c r="P4" s="131" t="e">
        <f>+(P2*#REF!)/#REF!</f>
        <v>#REF!</v>
      </c>
    </row>
    <row r="5" spans="1:16" ht="33.75" customHeight="1" thickBot="1">
      <c r="B5" s="123"/>
      <c r="C5" s="119"/>
      <c r="E5" s="165" t="s">
        <v>49</v>
      </c>
      <c r="F5" s="166" t="s">
        <v>50</v>
      </c>
      <c r="G5" s="166" t="s">
        <v>51</v>
      </c>
      <c r="H5" s="167" t="s">
        <v>52</v>
      </c>
      <c r="I5" s="119"/>
      <c r="J5" s="119"/>
      <c r="K5" s="132"/>
      <c r="L5" s="133"/>
    </row>
    <row r="6" spans="1:16" ht="13.5" customHeight="1">
      <c r="A6" s="134"/>
      <c r="B6" s="119"/>
      <c r="C6" s="119"/>
      <c r="E6" s="175" t="s">
        <v>72</v>
      </c>
      <c r="F6" s="161" t="s">
        <v>73</v>
      </c>
      <c r="G6" s="164">
        <v>1</v>
      </c>
      <c r="H6" s="162">
        <v>40268831.353200004</v>
      </c>
      <c r="I6" s="133"/>
      <c r="J6" s="119"/>
      <c r="K6" s="119"/>
      <c r="L6" s="133"/>
      <c r="N6" s="135"/>
    </row>
    <row r="7" spans="1:16" ht="13.5" customHeight="1">
      <c r="A7" s="134"/>
      <c r="B7" s="119"/>
      <c r="C7" s="119"/>
      <c r="E7" s="176"/>
      <c r="F7" s="161" t="s">
        <v>74</v>
      </c>
      <c r="G7" s="164">
        <v>1</v>
      </c>
      <c r="H7" s="162">
        <v>40268831.353200004</v>
      </c>
      <c r="I7" s="119"/>
      <c r="J7" s="119"/>
      <c r="K7" s="119"/>
      <c r="L7" s="119"/>
      <c r="N7" s="135"/>
    </row>
    <row r="8" spans="1:16" ht="13.5" customHeight="1">
      <c r="A8" s="134"/>
      <c r="B8" s="119"/>
      <c r="C8" s="119"/>
      <c r="E8" s="176"/>
      <c r="F8" s="161" t="s">
        <v>75</v>
      </c>
      <c r="G8" s="164">
        <v>1</v>
      </c>
      <c r="H8" s="162">
        <v>31320202.163600005</v>
      </c>
      <c r="I8" s="119"/>
      <c r="J8" s="119"/>
      <c r="K8" s="119"/>
      <c r="L8" s="119"/>
      <c r="N8" s="135"/>
    </row>
    <row r="9" spans="1:16" ht="15.75" customHeight="1" thickBot="1">
      <c r="A9" s="136"/>
      <c r="B9" s="119"/>
      <c r="C9" s="119"/>
      <c r="E9" s="173" t="s">
        <v>53</v>
      </c>
      <c r="F9" s="174"/>
      <c r="G9" s="174"/>
      <c r="H9" s="163">
        <f>SUM(H6:H8)</f>
        <v>111857864.87</v>
      </c>
      <c r="K9" s="119"/>
      <c r="L9" s="119"/>
      <c r="M9" s="119"/>
      <c r="N9" s="119"/>
    </row>
    <row r="10" spans="1:16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6">
      <c r="B11" s="137" t="s">
        <v>54</v>
      </c>
      <c r="C11" s="119"/>
      <c r="E11" s="137"/>
      <c r="F11" s="137"/>
      <c r="G11" s="119"/>
      <c r="H11" s="119"/>
      <c r="I11" s="119"/>
      <c r="J11" s="119"/>
      <c r="K11" s="119"/>
      <c r="L11" s="119"/>
      <c r="M11" s="119"/>
      <c r="N11" s="119"/>
    </row>
    <row r="12" spans="1:16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6" ht="41.25" customHeight="1">
      <c r="B13" s="138" t="s">
        <v>55</v>
      </c>
      <c r="C13" s="138" t="s">
        <v>50</v>
      </c>
      <c r="D13" s="138" t="s">
        <v>56</v>
      </c>
      <c r="E13" s="138" t="s">
        <v>10</v>
      </c>
      <c r="F13" s="138" t="s">
        <v>57</v>
      </c>
      <c r="G13" s="138" t="s">
        <v>58</v>
      </c>
      <c r="H13" s="138" t="s">
        <v>59</v>
      </c>
      <c r="I13" s="138" t="s">
        <v>11</v>
      </c>
      <c r="J13" s="138" t="s">
        <v>60</v>
      </c>
      <c r="K13" s="138" t="s">
        <v>61</v>
      </c>
      <c r="L13" s="138" t="s">
        <v>62</v>
      </c>
      <c r="O13" s="139"/>
    </row>
    <row r="14" spans="1:16">
      <c r="B14" s="140">
        <f>+'Bono 3 años'!C9</f>
        <v>40099383.548943855</v>
      </c>
      <c r="C14" s="141" t="s">
        <v>73</v>
      </c>
      <c r="D14" s="142">
        <f>+'Bono 3 años'!C12</f>
        <v>44987</v>
      </c>
      <c r="E14" s="143">
        <f>+'Bono 3 años'!C13</f>
        <v>46083</v>
      </c>
      <c r="F14" s="144">
        <f>+'Bono 3 años'!C18</f>
        <v>6.1652999999999999E-2</v>
      </c>
      <c r="G14" s="141" t="str">
        <f>+'Bono 3 años'!C21</f>
        <v>semestral</v>
      </c>
      <c r="H14" s="141" t="str">
        <f>+'Bono 3 años'!C22</f>
        <v>al vencimiento</v>
      </c>
      <c r="I14" s="142">
        <f>+'Bono 3 años'!C14</f>
        <v>45196</v>
      </c>
      <c r="J14" s="141">
        <f>+'Bono 3 años'!F11</f>
        <v>25</v>
      </c>
      <c r="K14" s="145">
        <f>+'Bono 3 años'!F12</f>
        <v>171683.84</v>
      </c>
      <c r="L14" s="146">
        <f>+'Bono 3 años'!I10</f>
        <v>40268831.350000001</v>
      </c>
      <c r="M14" s="147"/>
      <c r="N14" s="148"/>
      <c r="O14" s="148"/>
    </row>
    <row r="15" spans="1:16">
      <c r="B15" s="140">
        <f>+'Bono 5 años'!C9</f>
        <v>40135838.532339737</v>
      </c>
      <c r="C15" s="141" t="s">
        <v>74</v>
      </c>
      <c r="D15" s="142">
        <f>+'Bono 5 años'!C12</f>
        <v>44995</v>
      </c>
      <c r="E15" s="143">
        <f>+'Bono 5 años'!C13</f>
        <v>46822</v>
      </c>
      <c r="F15" s="144">
        <f>+'Bono 5 años'!C18</f>
        <v>7.1294999999999997E-2</v>
      </c>
      <c r="G15" s="141" t="str">
        <f>+'Bono 5 años'!C21</f>
        <v>semestral</v>
      </c>
      <c r="H15" s="141" t="str">
        <f>+'Bono 5 años'!C22</f>
        <v>al vencimiento</v>
      </c>
      <c r="I15" s="142">
        <f>+'Bono 5 años'!C15</f>
        <v>45196</v>
      </c>
      <c r="J15" s="141">
        <f>+'Bono 5 años'!F10</f>
        <v>17</v>
      </c>
      <c r="K15" s="145">
        <f>+'Bono 5 años'!F11</f>
        <v>135125.66</v>
      </c>
      <c r="L15" s="146">
        <f>+'Bono 5 años'!I9</f>
        <v>40268831.352038011</v>
      </c>
      <c r="M15" s="147"/>
      <c r="N15" s="148"/>
      <c r="O15" s="148"/>
    </row>
    <row r="16" spans="1:16">
      <c r="B16" s="140">
        <f>+'Bono 10 años'!C9</f>
        <v>31120469.348151382</v>
      </c>
      <c r="C16" s="141" t="s">
        <v>75</v>
      </c>
      <c r="D16" s="142">
        <f>+'Bono 10 años'!C12</f>
        <v>44984</v>
      </c>
      <c r="E16" s="143">
        <f>+'Bono 10 años'!C13</f>
        <v>48637</v>
      </c>
      <c r="F16" s="144">
        <f>+'Bono 10 años'!C18</f>
        <v>7.8262999999999999E-2</v>
      </c>
      <c r="G16" s="141" t="str">
        <f>+'Bono 10 años'!C21</f>
        <v>semestral</v>
      </c>
      <c r="H16" s="141" t="str">
        <f>+'Bono 10 años'!C22</f>
        <v>al vencimiento</v>
      </c>
      <c r="I16" s="142">
        <f>+'Bono 10 años'!C14</f>
        <v>45196</v>
      </c>
      <c r="J16" s="141">
        <f>+'Bono 10 años'!F11</f>
        <v>30</v>
      </c>
      <c r="K16" s="145">
        <f>+'Bono 10 años'!F12</f>
        <v>202965.11</v>
      </c>
      <c r="L16" s="146">
        <f>+'Bono 10 años'!I10</f>
        <v>31320202.16</v>
      </c>
      <c r="M16" s="147"/>
      <c r="N16" s="148"/>
      <c r="O16" s="148"/>
    </row>
    <row r="17" spans="2:18">
      <c r="B17" s="133"/>
      <c r="E17" s="149"/>
      <c r="F17" s="150"/>
      <c r="G17" s="151"/>
      <c r="H17" s="152"/>
      <c r="I17" s="153"/>
      <c r="J17" s="150"/>
      <c r="K17" s="154"/>
      <c r="L17" s="168">
        <f>+SUM(L14:L16)</f>
        <v>111857864.86203802</v>
      </c>
      <c r="N17" s="149"/>
      <c r="O17" s="155"/>
      <c r="P17" s="156"/>
      <c r="R17" s="148"/>
    </row>
    <row r="18" spans="2:18">
      <c r="B18" s="150" t="s">
        <v>63</v>
      </c>
      <c r="C18" s="119" t="s">
        <v>64</v>
      </c>
      <c r="G18" s="119"/>
      <c r="H18" s="119"/>
      <c r="I18" s="119"/>
      <c r="J18" s="119"/>
      <c r="K18" s="119"/>
      <c r="L18" s="119"/>
      <c r="M18" s="119"/>
      <c r="N18" s="119"/>
    </row>
    <row r="19" spans="2:18">
      <c r="B19" s="119"/>
      <c r="C19" s="119" t="s">
        <v>65</v>
      </c>
      <c r="G19" s="119"/>
      <c r="H19" s="119"/>
      <c r="I19" s="119"/>
      <c r="J19" s="119"/>
      <c r="K19" s="119"/>
      <c r="L19" s="119"/>
      <c r="M19" s="119"/>
      <c r="N19" s="119"/>
    </row>
    <row r="20" spans="2:18">
      <c r="B20" s="119"/>
      <c r="C20" s="119" t="s">
        <v>66</v>
      </c>
      <c r="G20" s="119"/>
      <c r="H20" s="119"/>
      <c r="I20" s="119"/>
      <c r="J20" s="119"/>
      <c r="K20" s="119"/>
      <c r="L20" s="119"/>
      <c r="M20" s="119"/>
      <c r="N20" s="119"/>
    </row>
    <row r="21" spans="2:18">
      <c r="B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2:18" ht="30">
      <c r="B22" s="119"/>
      <c r="E22" s="119"/>
      <c r="F22" s="119"/>
      <c r="G22" s="157" t="s">
        <v>67</v>
      </c>
      <c r="H22" s="119"/>
      <c r="I22" s="157" t="s">
        <v>68</v>
      </c>
      <c r="J22" s="157" t="s">
        <v>69</v>
      </c>
      <c r="K22" s="119"/>
      <c r="L22" s="119"/>
      <c r="M22" s="119"/>
      <c r="N22" s="119"/>
    </row>
    <row r="23" spans="2:18" ht="30">
      <c r="B23" s="119"/>
      <c r="E23" s="119"/>
      <c r="F23" s="169" t="s">
        <v>77</v>
      </c>
      <c r="G23" s="170">
        <f>+L17</f>
        <v>111857864.86203802</v>
      </c>
      <c r="H23" s="169" t="s">
        <v>70</v>
      </c>
      <c r="I23" s="171" t="s">
        <v>76</v>
      </c>
      <c r="J23" s="170">
        <f>+L17</f>
        <v>111857864.86203802</v>
      </c>
      <c r="K23" s="119"/>
      <c r="L23" s="119"/>
      <c r="M23" s="119"/>
      <c r="N23" s="119"/>
    </row>
    <row r="24" spans="2:18">
      <c r="B24" s="119"/>
      <c r="C24" s="119"/>
      <c r="D24" s="119"/>
      <c r="E24" s="119"/>
      <c r="F24" s="127" t="s">
        <v>78</v>
      </c>
      <c r="G24" s="172">
        <f>SUM(G23:G23)</f>
        <v>111857864.86203802</v>
      </c>
      <c r="H24" s="119"/>
      <c r="I24" s="119"/>
      <c r="J24" s="172">
        <f>SUM(J23:J23)</f>
        <v>111857864.86203802</v>
      </c>
      <c r="K24" s="119"/>
      <c r="L24" s="119"/>
      <c r="M24" s="119"/>
      <c r="N24" s="119"/>
    </row>
    <row r="27" spans="2:18">
      <c r="D27" s="156"/>
    </row>
    <row r="28" spans="2:18">
      <c r="D28" s="156"/>
    </row>
    <row r="29" spans="2:18">
      <c r="B29" s="148"/>
      <c r="C29" s="158"/>
      <c r="D29" s="159"/>
      <c r="E29" s="156"/>
      <c r="G29" s="160"/>
      <c r="L29" s="148"/>
    </row>
    <row r="30" spans="2:18">
      <c r="B30" s="148"/>
      <c r="C30" s="158"/>
      <c r="D30" s="159"/>
      <c r="E30" s="156"/>
      <c r="L30" s="148"/>
    </row>
    <row r="31" spans="2:18">
      <c r="D31" s="159"/>
      <c r="E31" s="156"/>
      <c r="L31" s="148"/>
    </row>
    <row r="32" spans="2:18">
      <c r="D32" s="156"/>
      <c r="E32" s="148"/>
    </row>
    <row r="37" spans="4:4">
      <c r="D37" s="156"/>
    </row>
  </sheetData>
  <mergeCells count="2">
    <mergeCell ref="E9:G9"/>
    <mergeCell ref="E6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tabColor rgb="FFFFC000"/>
  </sheetPr>
  <dimension ref="B1:K32"/>
  <sheetViews>
    <sheetView showGridLines="0" tabSelected="1" topLeftCell="A4" zoomScale="85" zoomScaleNormal="85" workbookViewId="0">
      <selection activeCell="C10" sqref="C10"/>
    </sheetView>
  </sheetViews>
  <sheetFormatPr baseColWidth="10" defaultColWidth="10.83203125" defaultRowHeight="13"/>
  <cols>
    <col min="1" max="1" width="3.33203125" style="11" customWidth="1"/>
    <col min="2" max="2" width="32.5" style="11" customWidth="1"/>
    <col min="3" max="3" width="20.5" style="11" customWidth="1"/>
    <col min="4" max="4" width="25.6640625" style="11" bestFit="1" customWidth="1"/>
    <col min="5" max="5" width="40" style="11" customWidth="1"/>
    <col min="6" max="6" width="18.83203125" style="11" customWidth="1"/>
    <col min="7" max="7" width="19.33203125" style="11" bestFit="1" customWidth="1"/>
    <col min="8" max="8" width="21.1640625" style="11" customWidth="1"/>
    <col min="9" max="9" width="22.33203125" style="11" bestFit="1" customWidth="1"/>
    <col min="10" max="10" width="18.83203125" style="11" bestFit="1" customWidth="1"/>
    <col min="11" max="11" width="19" style="11" bestFit="1" customWidth="1"/>
    <col min="12" max="257" width="10.83203125" style="11"/>
    <col min="258" max="258" width="32.5" style="11" customWidth="1"/>
    <col min="259" max="259" width="20.5" style="11" customWidth="1"/>
    <col min="260" max="260" width="25.5" style="11" bestFit="1" customWidth="1"/>
    <col min="261" max="261" width="20.5" style="11" bestFit="1" customWidth="1"/>
    <col min="262" max="262" width="18.83203125" style="11" customWidth="1"/>
    <col min="263" max="263" width="19.1640625" style="11" bestFit="1" customWidth="1"/>
    <col min="264" max="264" width="21.1640625" style="11" customWidth="1"/>
    <col min="265" max="265" width="22.1640625" style="11" bestFit="1" customWidth="1"/>
    <col min="266" max="266" width="18.6640625" style="11" bestFit="1" customWidth="1"/>
    <col min="267" max="267" width="15.33203125" style="11" bestFit="1" customWidth="1"/>
    <col min="268" max="513" width="10.83203125" style="11"/>
    <col min="514" max="514" width="32.5" style="11" customWidth="1"/>
    <col min="515" max="515" width="20.5" style="11" customWidth="1"/>
    <col min="516" max="516" width="25.5" style="11" bestFit="1" customWidth="1"/>
    <col min="517" max="517" width="20.5" style="11" bestFit="1" customWidth="1"/>
    <col min="518" max="518" width="18.83203125" style="11" customWidth="1"/>
    <col min="519" max="519" width="19.1640625" style="11" bestFit="1" customWidth="1"/>
    <col min="520" max="520" width="21.1640625" style="11" customWidth="1"/>
    <col min="521" max="521" width="22.1640625" style="11" bestFit="1" customWidth="1"/>
    <col min="522" max="522" width="18.6640625" style="11" bestFit="1" customWidth="1"/>
    <col min="523" max="523" width="15.33203125" style="11" bestFit="1" customWidth="1"/>
    <col min="524" max="769" width="10.83203125" style="11"/>
    <col min="770" max="770" width="32.5" style="11" customWidth="1"/>
    <col min="771" max="771" width="20.5" style="11" customWidth="1"/>
    <col min="772" max="772" width="25.5" style="11" bestFit="1" customWidth="1"/>
    <col min="773" max="773" width="20.5" style="11" bestFit="1" customWidth="1"/>
    <col min="774" max="774" width="18.83203125" style="11" customWidth="1"/>
    <col min="775" max="775" width="19.1640625" style="11" bestFit="1" customWidth="1"/>
    <col min="776" max="776" width="21.1640625" style="11" customWidth="1"/>
    <col min="777" max="777" width="22.1640625" style="11" bestFit="1" customWidth="1"/>
    <col min="778" max="778" width="18.6640625" style="11" bestFit="1" customWidth="1"/>
    <col min="779" max="779" width="15.33203125" style="11" bestFit="1" customWidth="1"/>
    <col min="780" max="1025" width="10.83203125" style="11"/>
    <col min="1026" max="1026" width="32.5" style="11" customWidth="1"/>
    <col min="1027" max="1027" width="20.5" style="11" customWidth="1"/>
    <col min="1028" max="1028" width="25.5" style="11" bestFit="1" customWidth="1"/>
    <col min="1029" max="1029" width="20.5" style="11" bestFit="1" customWidth="1"/>
    <col min="1030" max="1030" width="18.83203125" style="11" customWidth="1"/>
    <col min="1031" max="1031" width="19.1640625" style="11" bestFit="1" customWidth="1"/>
    <col min="1032" max="1032" width="21.1640625" style="11" customWidth="1"/>
    <col min="1033" max="1033" width="22.1640625" style="11" bestFit="1" customWidth="1"/>
    <col min="1034" max="1034" width="18.6640625" style="11" bestFit="1" customWidth="1"/>
    <col min="1035" max="1035" width="15.33203125" style="11" bestFit="1" customWidth="1"/>
    <col min="1036" max="1281" width="10.83203125" style="11"/>
    <col min="1282" max="1282" width="32.5" style="11" customWidth="1"/>
    <col min="1283" max="1283" width="20.5" style="11" customWidth="1"/>
    <col min="1284" max="1284" width="25.5" style="11" bestFit="1" customWidth="1"/>
    <col min="1285" max="1285" width="20.5" style="11" bestFit="1" customWidth="1"/>
    <col min="1286" max="1286" width="18.83203125" style="11" customWidth="1"/>
    <col min="1287" max="1287" width="19.1640625" style="11" bestFit="1" customWidth="1"/>
    <col min="1288" max="1288" width="21.1640625" style="11" customWidth="1"/>
    <col min="1289" max="1289" width="22.1640625" style="11" bestFit="1" customWidth="1"/>
    <col min="1290" max="1290" width="18.6640625" style="11" bestFit="1" customWidth="1"/>
    <col min="1291" max="1291" width="15.33203125" style="11" bestFit="1" customWidth="1"/>
    <col min="1292" max="1537" width="10.83203125" style="11"/>
    <col min="1538" max="1538" width="32.5" style="11" customWidth="1"/>
    <col min="1539" max="1539" width="20.5" style="11" customWidth="1"/>
    <col min="1540" max="1540" width="25.5" style="11" bestFit="1" customWidth="1"/>
    <col min="1541" max="1541" width="20.5" style="11" bestFit="1" customWidth="1"/>
    <col min="1542" max="1542" width="18.83203125" style="11" customWidth="1"/>
    <col min="1543" max="1543" width="19.1640625" style="11" bestFit="1" customWidth="1"/>
    <col min="1544" max="1544" width="21.1640625" style="11" customWidth="1"/>
    <col min="1545" max="1545" width="22.1640625" style="11" bestFit="1" customWidth="1"/>
    <col min="1546" max="1546" width="18.6640625" style="11" bestFit="1" customWidth="1"/>
    <col min="1547" max="1547" width="15.33203125" style="11" bestFit="1" customWidth="1"/>
    <col min="1548" max="1793" width="10.83203125" style="11"/>
    <col min="1794" max="1794" width="32.5" style="11" customWidth="1"/>
    <col min="1795" max="1795" width="20.5" style="11" customWidth="1"/>
    <col min="1796" max="1796" width="25.5" style="11" bestFit="1" customWidth="1"/>
    <col min="1797" max="1797" width="20.5" style="11" bestFit="1" customWidth="1"/>
    <col min="1798" max="1798" width="18.83203125" style="11" customWidth="1"/>
    <col min="1799" max="1799" width="19.1640625" style="11" bestFit="1" customWidth="1"/>
    <col min="1800" max="1800" width="21.1640625" style="11" customWidth="1"/>
    <col min="1801" max="1801" width="22.1640625" style="11" bestFit="1" customWidth="1"/>
    <col min="1802" max="1802" width="18.6640625" style="11" bestFit="1" customWidth="1"/>
    <col min="1803" max="1803" width="15.33203125" style="11" bestFit="1" customWidth="1"/>
    <col min="1804" max="2049" width="10.83203125" style="11"/>
    <col min="2050" max="2050" width="32.5" style="11" customWidth="1"/>
    <col min="2051" max="2051" width="20.5" style="11" customWidth="1"/>
    <col min="2052" max="2052" width="25.5" style="11" bestFit="1" customWidth="1"/>
    <col min="2053" max="2053" width="20.5" style="11" bestFit="1" customWidth="1"/>
    <col min="2054" max="2054" width="18.83203125" style="11" customWidth="1"/>
    <col min="2055" max="2055" width="19.1640625" style="11" bestFit="1" customWidth="1"/>
    <col min="2056" max="2056" width="21.1640625" style="11" customWidth="1"/>
    <col min="2057" max="2057" width="22.1640625" style="11" bestFit="1" customWidth="1"/>
    <col min="2058" max="2058" width="18.6640625" style="11" bestFit="1" customWidth="1"/>
    <col min="2059" max="2059" width="15.33203125" style="11" bestFit="1" customWidth="1"/>
    <col min="2060" max="2305" width="10.83203125" style="11"/>
    <col min="2306" max="2306" width="32.5" style="11" customWidth="1"/>
    <col min="2307" max="2307" width="20.5" style="11" customWidth="1"/>
    <col min="2308" max="2308" width="25.5" style="11" bestFit="1" customWidth="1"/>
    <col min="2309" max="2309" width="20.5" style="11" bestFit="1" customWidth="1"/>
    <col min="2310" max="2310" width="18.83203125" style="11" customWidth="1"/>
    <col min="2311" max="2311" width="19.1640625" style="11" bestFit="1" customWidth="1"/>
    <col min="2312" max="2312" width="21.1640625" style="11" customWidth="1"/>
    <col min="2313" max="2313" width="22.1640625" style="11" bestFit="1" customWidth="1"/>
    <col min="2314" max="2314" width="18.6640625" style="11" bestFit="1" customWidth="1"/>
    <col min="2315" max="2315" width="15.33203125" style="11" bestFit="1" customWidth="1"/>
    <col min="2316" max="2561" width="10.83203125" style="11"/>
    <col min="2562" max="2562" width="32.5" style="11" customWidth="1"/>
    <col min="2563" max="2563" width="20.5" style="11" customWidth="1"/>
    <col min="2564" max="2564" width="25.5" style="11" bestFit="1" customWidth="1"/>
    <col min="2565" max="2565" width="20.5" style="11" bestFit="1" customWidth="1"/>
    <col min="2566" max="2566" width="18.83203125" style="11" customWidth="1"/>
    <col min="2567" max="2567" width="19.1640625" style="11" bestFit="1" customWidth="1"/>
    <col min="2568" max="2568" width="21.1640625" style="11" customWidth="1"/>
    <col min="2569" max="2569" width="22.1640625" style="11" bestFit="1" customWidth="1"/>
    <col min="2570" max="2570" width="18.6640625" style="11" bestFit="1" customWidth="1"/>
    <col min="2571" max="2571" width="15.33203125" style="11" bestFit="1" customWidth="1"/>
    <col min="2572" max="2817" width="10.83203125" style="11"/>
    <col min="2818" max="2818" width="32.5" style="11" customWidth="1"/>
    <col min="2819" max="2819" width="20.5" style="11" customWidth="1"/>
    <col min="2820" max="2820" width="25.5" style="11" bestFit="1" customWidth="1"/>
    <col min="2821" max="2821" width="20.5" style="11" bestFit="1" customWidth="1"/>
    <col min="2822" max="2822" width="18.83203125" style="11" customWidth="1"/>
    <col min="2823" max="2823" width="19.1640625" style="11" bestFit="1" customWidth="1"/>
    <col min="2824" max="2824" width="21.1640625" style="11" customWidth="1"/>
    <col min="2825" max="2825" width="22.1640625" style="11" bestFit="1" customWidth="1"/>
    <col min="2826" max="2826" width="18.6640625" style="11" bestFit="1" customWidth="1"/>
    <col min="2827" max="2827" width="15.33203125" style="11" bestFit="1" customWidth="1"/>
    <col min="2828" max="3073" width="10.83203125" style="11"/>
    <col min="3074" max="3074" width="32.5" style="11" customWidth="1"/>
    <col min="3075" max="3075" width="20.5" style="11" customWidth="1"/>
    <col min="3076" max="3076" width="25.5" style="11" bestFit="1" customWidth="1"/>
    <col min="3077" max="3077" width="20.5" style="11" bestFit="1" customWidth="1"/>
    <col min="3078" max="3078" width="18.83203125" style="11" customWidth="1"/>
    <col min="3079" max="3079" width="19.1640625" style="11" bestFit="1" customWidth="1"/>
    <col min="3080" max="3080" width="21.1640625" style="11" customWidth="1"/>
    <col min="3081" max="3081" width="22.1640625" style="11" bestFit="1" customWidth="1"/>
    <col min="3082" max="3082" width="18.6640625" style="11" bestFit="1" customWidth="1"/>
    <col min="3083" max="3083" width="15.33203125" style="11" bestFit="1" customWidth="1"/>
    <col min="3084" max="3329" width="10.83203125" style="11"/>
    <col min="3330" max="3330" width="32.5" style="11" customWidth="1"/>
    <col min="3331" max="3331" width="20.5" style="11" customWidth="1"/>
    <col min="3332" max="3332" width="25.5" style="11" bestFit="1" customWidth="1"/>
    <col min="3333" max="3333" width="20.5" style="11" bestFit="1" customWidth="1"/>
    <col min="3334" max="3334" width="18.83203125" style="11" customWidth="1"/>
    <col min="3335" max="3335" width="19.1640625" style="11" bestFit="1" customWidth="1"/>
    <col min="3336" max="3336" width="21.1640625" style="11" customWidth="1"/>
    <col min="3337" max="3337" width="22.1640625" style="11" bestFit="1" customWidth="1"/>
    <col min="3338" max="3338" width="18.6640625" style="11" bestFit="1" customWidth="1"/>
    <col min="3339" max="3339" width="15.33203125" style="11" bestFit="1" customWidth="1"/>
    <col min="3340" max="3585" width="10.83203125" style="11"/>
    <col min="3586" max="3586" width="32.5" style="11" customWidth="1"/>
    <col min="3587" max="3587" width="20.5" style="11" customWidth="1"/>
    <col min="3588" max="3588" width="25.5" style="11" bestFit="1" customWidth="1"/>
    <col min="3589" max="3589" width="20.5" style="11" bestFit="1" customWidth="1"/>
    <col min="3590" max="3590" width="18.83203125" style="11" customWidth="1"/>
    <col min="3591" max="3591" width="19.1640625" style="11" bestFit="1" customWidth="1"/>
    <col min="3592" max="3592" width="21.1640625" style="11" customWidth="1"/>
    <col min="3593" max="3593" width="22.1640625" style="11" bestFit="1" customWidth="1"/>
    <col min="3594" max="3594" width="18.6640625" style="11" bestFit="1" customWidth="1"/>
    <col min="3595" max="3595" width="15.33203125" style="11" bestFit="1" customWidth="1"/>
    <col min="3596" max="3841" width="10.83203125" style="11"/>
    <col min="3842" max="3842" width="32.5" style="11" customWidth="1"/>
    <col min="3843" max="3843" width="20.5" style="11" customWidth="1"/>
    <col min="3844" max="3844" width="25.5" style="11" bestFit="1" customWidth="1"/>
    <col min="3845" max="3845" width="20.5" style="11" bestFit="1" customWidth="1"/>
    <col min="3846" max="3846" width="18.83203125" style="11" customWidth="1"/>
    <col min="3847" max="3847" width="19.1640625" style="11" bestFit="1" customWidth="1"/>
    <col min="3848" max="3848" width="21.1640625" style="11" customWidth="1"/>
    <col min="3849" max="3849" width="22.1640625" style="11" bestFit="1" customWidth="1"/>
    <col min="3850" max="3850" width="18.6640625" style="11" bestFit="1" customWidth="1"/>
    <col min="3851" max="3851" width="15.33203125" style="11" bestFit="1" customWidth="1"/>
    <col min="3852" max="4097" width="10.83203125" style="11"/>
    <col min="4098" max="4098" width="32.5" style="11" customWidth="1"/>
    <col min="4099" max="4099" width="20.5" style="11" customWidth="1"/>
    <col min="4100" max="4100" width="25.5" style="11" bestFit="1" customWidth="1"/>
    <col min="4101" max="4101" width="20.5" style="11" bestFit="1" customWidth="1"/>
    <col min="4102" max="4102" width="18.83203125" style="11" customWidth="1"/>
    <col min="4103" max="4103" width="19.1640625" style="11" bestFit="1" customWidth="1"/>
    <col min="4104" max="4104" width="21.1640625" style="11" customWidth="1"/>
    <col min="4105" max="4105" width="22.1640625" style="11" bestFit="1" customWidth="1"/>
    <col min="4106" max="4106" width="18.6640625" style="11" bestFit="1" customWidth="1"/>
    <col min="4107" max="4107" width="15.33203125" style="11" bestFit="1" customWidth="1"/>
    <col min="4108" max="4353" width="10.83203125" style="11"/>
    <col min="4354" max="4354" width="32.5" style="11" customWidth="1"/>
    <col min="4355" max="4355" width="20.5" style="11" customWidth="1"/>
    <col min="4356" max="4356" width="25.5" style="11" bestFit="1" customWidth="1"/>
    <col min="4357" max="4357" width="20.5" style="11" bestFit="1" customWidth="1"/>
    <col min="4358" max="4358" width="18.83203125" style="11" customWidth="1"/>
    <col min="4359" max="4359" width="19.1640625" style="11" bestFit="1" customWidth="1"/>
    <col min="4360" max="4360" width="21.1640625" style="11" customWidth="1"/>
    <col min="4361" max="4361" width="22.1640625" style="11" bestFit="1" customWidth="1"/>
    <col min="4362" max="4362" width="18.6640625" style="11" bestFit="1" customWidth="1"/>
    <col min="4363" max="4363" width="15.33203125" style="11" bestFit="1" customWidth="1"/>
    <col min="4364" max="4609" width="10.83203125" style="11"/>
    <col min="4610" max="4610" width="32.5" style="11" customWidth="1"/>
    <col min="4611" max="4611" width="20.5" style="11" customWidth="1"/>
    <col min="4612" max="4612" width="25.5" style="11" bestFit="1" customWidth="1"/>
    <col min="4613" max="4613" width="20.5" style="11" bestFit="1" customWidth="1"/>
    <col min="4614" max="4614" width="18.83203125" style="11" customWidth="1"/>
    <col min="4615" max="4615" width="19.1640625" style="11" bestFit="1" customWidth="1"/>
    <col min="4616" max="4616" width="21.1640625" style="11" customWidth="1"/>
    <col min="4617" max="4617" width="22.1640625" style="11" bestFit="1" customWidth="1"/>
    <col min="4618" max="4618" width="18.6640625" style="11" bestFit="1" customWidth="1"/>
    <col min="4619" max="4619" width="15.33203125" style="11" bestFit="1" customWidth="1"/>
    <col min="4620" max="4865" width="10.83203125" style="11"/>
    <col min="4866" max="4866" width="32.5" style="11" customWidth="1"/>
    <col min="4867" max="4867" width="20.5" style="11" customWidth="1"/>
    <col min="4868" max="4868" width="25.5" style="11" bestFit="1" customWidth="1"/>
    <col min="4869" max="4869" width="20.5" style="11" bestFit="1" customWidth="1"/>
    <col min="4870" max="4870" width="18.83203125" style="11" customWidth="1"/>
    <col min="4871" max="4871" width="19.1640625" style="11" bestFit="1" customWidth="1"/>
    <col min="4872" max="4872" width="21.1640625" style="11" customWidth="1"/>
    <col min="4873" max="4873" width="22.1640625" style="11" bestFit="1" customWidth="1"/>
    <col min="4874" max="4874" width="18.6640625" style="11" bestFit="1" customWidth="1"/>
    <col min="4875" max="4875" width="15.33203125" style="11" bestFit="1" customWidth="1"/>
    <col min="4876" max="5121" width="10.83203125" style="11"/>
    <col min="5122" max="5122" width="32.5" style="11" customWidth="1"/>
    <col min="5123" max="5123" width="20.5" style="11" customWidth="1"/>
    <col min="5124" max="5124" width="25.5" style="11" bestFit="1" customWidth="1"/>
    <col min="5125" max="5125" width="20.5" style="11" bestFit="1" customWidth="1"/>
    <col min="5126" max="5126" width="18.83203125" style="11" customWidth="1"/>
    <col min="5127" max="5127" width="19.1640625" style="11" bestFit="1" customWidth="1"/>
    <col min="5128" max="5128" width="21.1640625" style="11" customWidth="1"/>
    <col min="5129" max="5129" width="22.1640625" style="11" bestFit="1" customWidth="1"/>
    <col min="5130" max="5130" width="18.6640625" style="11" bestFit="1" customWidth="1"/>
    <col min="5131" max="5131" width="15.33203125" style="11" bestFit="1" customWidth="1"/>
    <col min="5132" max="5377" width="10.83203125" style="11"/>
    <col min="5378" max="5378" width="32.5" style="11" customWidth="1"/>
    <col min="5379" max="5379" width="20.5" style="11" customWidth="1"/>
    <col min="5380" max="5380" width="25.5" style="11" bestFit="1" customWidth="1"/>
    <col min="5381" max="5381" width="20.5" style="11" bestFit="1" customWidth="1"/>
    <col min="5382" max="5382" width="18.83203125" style="11" customWidth="1"/>
    <col min="5383" max="5383" width="19.1640625" style="11" bestFit="1" customWidth="1"/>
    <col min="5384" max="5384" width="21.1640625" style="11" customWidth="1"/>
    <col min="5385" max="5385" width="22.1640625" style="11" bestFit="1" customWidth="1"/>
    <col min="5386" max="5386" width="18.6640625" style="11" bestFit="1" customWidth="1"/>
    <col min="5387" max="5387" width="15.33203125" style="11" bestFit="1" customWidth="1"/>
    <col min="5388" max="5633" width="10.83203125" style="11"/>
    <col min="5634" max="5634" width="32.5" style="11" customWidth="1"/>
    <col min="5635" max="5635" width="20.5" style="11" customWidth="1"/>
    <col min="5636" max="5636" width="25.5" style="11" bestFit="1" customWidth="1"/>
    <col min="5637" max="5637" width="20.5" style="11" bestFit="1" customWidth="1"/>
    <col min="5638" max="5638" width="18.83203125" style="11" customWidth="1"/>
    <col min="5639" max="5639" width="19.1640625" style="11" bestFit="1" customWidth="1"/>
    <col min="5640" max="5640" width="21.1640625" style="11" customWidth="1"/>
    <col min="5641" max="5641" width="22.1640625" style="11" bestFit="1" customWidth="1"/>
    <col min="5642" max="5642" width="18.6640625" style="11" bestFit="1" customWidth="1"/>
    <col min="5643" max="5643" width="15.33203125" style="11" bestFit="1" customWidth="1"/>
    <col min="5644" max="5889" width="10.83203125" style="11"/>
    <col min="5890" max="5890" width="32.5" style="11" customWidth="1"/>
    <col min="5891" max="5891" width="20.5" style="11" customWidth="1"/>
    <col min="5892" max="5892" width="25.5" style="11" bestFit="1" customWidth="1"/>
    <col min="5893" max="5893" width="20.5" style="11" bestFit="1" customWidth="1"/>
    <col min="5894" max="5894" width="18.83203125" style="11" customWidth="1"/>
    <col min="5895" max="5895" width="19.1640625" style="11" bestFit="1" customWidth="1"/>
    <col min="5896" max="5896" width="21.1640625" style="11" customWidth="1"/>
    <col min="5897" max="5897" width="22.1640625" style="11" bestFit="1" customWidth="1"/>
    <col min="5898" max="5898" width="18.6640625" style="11" bestFit="1" customWidth="1"/>
    <col min="5899" max="5899" width="15.33203125" style="11" bestFit="1" customWidth="1"/>
    <col min="5900" max="6145" width="10.83203125" style="11"/>
    <col min="6146" max="6146" width="32.5" style="11" customWidth="1"/>
    <col min="6147" max="6147" width="20.5" style="11" customWidth="1"/>
    <col min="6148" max="6148" width="25.5" style="11" bestFit="1" customWidth="1"/>
    <col min="6149" max="6149" width="20.5" style="11" bestFit="1" customWidth="1"/>
    <col min="6150" max="6150" width="18.83203125" style="11" customWidth="1"/>
    <col min="6151" max="6151" width="19.1640625" style="11" bestFit="1" customWidth="1"/>
    <col min="6152" max="6152" width="21.1640625" style="11" customWidth="1"/>
    <col min="6153" max="6153" width="22.1640625" style="11" bestFit="1" customWidth="1"/>
    <col min="6154" max="6154" width="18.6640625" style="11" bestFit="1" customWidth="1"/>
    <col min="6155" max="6155" width="15.33203125" style="11" bestFit="1" customWidth="1"/>
    <col min="6156" max="6401" width="10.83203125" style="11"/>
    <col min="6402" max="6402" width="32.5" style="11" customWidth="1"/>
    <col min="6403" max="6403" width="20.5" style="11" customWidth="1"/>
    <col min="6404" max="6404" width="25.5" style="11" bestFit="1" customWidth="1"/>
    <col min="6405" max="6405" width="20.5" style="11" bestFit="1" customWidth="1"/>
    <col min="6406" max="6406" width="18.83203125" style="11" customWidth="1"/>
    <col min="6407" max="6407" width="19.1640625" style="11" bestFit="1" customWidth="1"/>
    <col min="6408" max="6408" width="21.1640625" style="11" customWidth="1"/>
    <col min="6409" max="6409" width="22.1640625" style="11" bestFit="1" customWidth="1"/>
    <col min="6410" max="6410" width="18.6640625" style="11" bestFit="1" customWidth="1"/>
    <col min="6411" max="6411" width="15.33203125" style="11" bestFit="1" customWidth="1"/>
    <col min="6412" max="6657" width="10.83203125" style="11"/>
    <col min="6658" max="6658" width="32.5" style="11" customWidth="1"/>
    <col min="6659" max="6659" width="20.5" style="11" customWidth="1"/>
    <col min="6660" max="6660" width="25.5" style="11" bestFit="1" customWidth="1"/>
    <col min="6661" max="6661" width="20.5" style="11" bestFit="1" customWidth="1"/>
    <col min="6662" max="6662" width="18.83203125" style="11" customWidth="1"/>
    <col min="6663" max="6663" width="19.1640625" style="11" bestFit="1" customWidth="1"/>
    <col min="6664" max="6664" width="21.1640625" style="11" customWidth="1"/>
    <col min="6665" max="6665" width="22.1640625" style="11" bestFit="1" customWidth="1"/>
    <col min="6666" max="6666" width="18.6640625" style="11" bestFit="1" customWidth="1"/>
    <col min="6667" max="6667" width="15.33203125" style="11" bestFit="1" customWidth="1"/>
    <col min="6668" max="6913" width="10.83203125" style="11"/>
    <col min="6914" max="6914" width="32.5" style="11" customWidth="1"/>
    <col min="6915" max="6915" width="20.5" style="11" customWidth="1"/>
    <col min="6916" max="6916" width="25.5" style="11" bestFit="1" customWidth="1"/>
    <col min="6917" max="6917" width="20.5" style="11" bestFit="1" customWidth="1"/>
    <col min="6918" max="6918" width="18.83203125" style="11" customWidth="1"/>
    <col min="6919" max="6919" width="19.1640625" style="11" bestFit="1" customWidth="1"/>
    <col min="6920" max="6920" width="21.1640625" style="11" customWidth="1"/>
    <col min="6921" max="6921" width="22.1640625" style="11" bestFit="1" customWidth="1"/>
    <col min="6922" max="6922" width="18.6640625" style="11" bestFit="1" customWidth="1"/>
    <col min="6923" max="6923" width="15.33203125" style="11" bestFit="1" customWidth="1"/>
    <col min="6924" max="7169" width="10.83203125" style="11"/>
    <col min="7170" max="7170" width="32.5" style="11" customWidth="1"/>
    <col min="7171" max="7171" width="20.5" style="11" customWidth="1"/>
    <col min="7172" max="7172" width="25.5" style="11" bestFit="1" customWidth="1"/>
    <col min="7173" max="7173" width="20.5" style="11" bestFit="1" customWidth="1"/>
    <col min="7174" max="7174" width="18.83203125" style="11" customWidth="1"/>
    <col min="7175" max="7175" width="19.1640625" style="11" bestFit="1" customWidth="1"/>
    <col min="7176" max="7176" width="21.1640625" style="11" customWidth="1"/>
    <col min="7177" max="7177" width="22.1640625" style="11" bestFit="1" customWidth="1"/>
    <col min="7178" max="7178" width="18.6640625" style="11" bestFit="1" customWidth="1"/>
    <col min="7179" max="7179" width="15.33203125" style="11" bestFit="1" customWidth="1"/>
    <col min="7180" max="7425" width="10.83203125" style="11"/>
    <col min="7426" max="7426" width="32.5" style="11" customWidth="1"/>
    <col min="7427" max="7427" width="20.5" style="11" customWidth="1"/>
    <col min="7428" max="7428" width="25.5" style="11" bestFit="1" customWidth="1"/>
    <col min="7429" max="7429" width="20.5" style="11" bestFit="1" customWidth="1"/>
    <col min="7430" max="7430" width="18.83203125" style="11" customWidth="1"/>
    <col min="7431" max="7431" width="19.1640625" style="11" bestFit="1" customWidth="1"/>
    <col min="7432" max="7432" width="21.1640625" style="11" customWidth="1"/>
    <col min="7433" max="7433" width="22.1640625" style="11" bestFit="1" customWidth="1"/>
    <col min="7434" max="7434" width="18.6640625" style="11" bestFit="1" customWidth="1"/>
    <col min="7435" max="7435" width="15.33203125" style="11" bestFit="1" customWidth="1"/>
    <col min="7436" max="7681" width="10.83203125" style="11"/>
    <col min="7682" max="7682" width="32.5" style="11" customWidth="1"/>
    <col min="7683" max="7683" width="20.5" style="11" customWidth="1"/>
    <col min="7684" max="7684" width="25.5" style="11" bestFit="1" customWidth="1"/>
    <col min="7685" max="7685" width="20.5" style="11" bestFit="1" customWidth="1"/>
    <col min="7686" max="7686" width="18.83203125" style="11" customWidth="1"/>
    <col min="7687" max="7687" width="19.1640625" style="11" bestFit="1" customWidth="1"/>
    <col min="7688" max="7688" width="21.1640625" style="11" customWidth="1"/>
    <col min="7689" max="7689" width="22.1640625" style="11" bestFit="1" customWidth="1"/>
    <col min="7690" max="7690" width="18.6640625" style="11" bestFit="1" customWidth="1"/>
    <col min="7691" max="7691" width="15.33203125" style="11" bestFit="1" customWidth="1"/>
    <col min="7692" max="7937" width="10.83203125" style="11"/>
    <col min="7938" max="7938" width="32.5" style="11" customWidth="1"/>
    <col min="7939" max="7939" width="20.5" style="11" customWidth="1"/>
    <col min="7940" max="7940" width="25.5" style="11" bestFit="1" customWidth="1"/>
    <col min="7941" max="7941" width="20.5" style="11" bestFit="1" customWidth="1"/>
    <col min="7942" max="7942" width="18.83203125" style="11" customWidth="1"/>
    <col min="7943" max="7943" width="19.1640625" style="11" bestFit="1" customWidth="1"/>
    <col min="7944" max="7944" width="21.1640625" style="11" customWidth="1"/>
    <col min="7945" max="7945" width="22.1640625" style="11" bestFit="1" customWidth="1"/>
    <col min="7946" max="7946" width="18.6640625" style="11" bestFit="1" customWidth="1"/>
    <col min="7947" max="7947" width="15.33203125" style="11" bestFit="1" customWidth="1"/>
    <col min="7948" max="8193" width="10.83203125" style="11"/>
    <col min="8194" max="8194" width="32.5" style="11" customWidth="1"/>
    <col min="8195" max="8195" width="20.5" style="11" customWidth="1"/>
    <col min="8196" max="8196" width="25.5" style="11" bestFit="1" customWidth="1"/>
    <col min="8197" max="8197" width="20.5" style="11" bestFit="1" customWidth="1"/>
    <col min="8198" max="8198" width="18.83203125" style="11" customWidth="1"/>
    <col min="8199" max="8199" width="19.1640625" style="11" bestFit="1" customWidth="1"/>
    <col min="8200" max="8200" width="21.1640625" style="11" customWidth="1"/>
    <col min="8201" max="8201" width="22.1640625" style="11" bestFit="1" customWidth="1"/>
    <col min="8202" max="8202" width="18.6640625" style="11" bestFit="1" customWidth="1"/>
    <col min="8203" max="8203" width="15.33203125" style="11" bestFit="1" customWidth="1"/>
    <col min="8204" max="8449" width="10.83203125" style="11"/>
    <col min="8450" max="8450" width="32.5" style="11" customWidth="1"/>
    <col min="8451" max="8451" width="20.5" style="11" customWidth="1"/>
    <col min="8452" max="8452" width="25.5" style="11" bestFit="1" customWidth="1"/>
    <col min="8453" max="8453" width="20.5" style="11" bestFit="1" customWidth="1"/>
    <col min="8454" max="8454" width="18.83203125" style="11" customWidth="1"/>
    <col min="8455" max="8455" width="19.1640625" style="11" bestFit="1" customWidth="1"/>
    <col min="8456" max="8456" width="21.1640625" style="11" customWidth="1"/>
    <col min="8457" max="8457" width="22.1640625" style="11" bestFit="1" customWidth="1"/>
    <col min="8458" max="8458" width="18.6640625" style="11" bestFit="1" customWidth="1"/>
    <col min="8459" max="8459" width="15.33203125" style="11" bestFit="1" customWidth="1"/>
    <col min="8460" max="8705" width="10.83203125" style="11"/>
    <col min="8706" max="8706" width="32.5" style="11" customWidth="1"/>
    <col min="8707" max="8707" width="20.5" style="11" customWidth="1"/>
    <col min="8708" max="8708" width="25.5" style="11" bestFit="1" customWidth="1"/>
    <col min="8709" max="8709" width="20.5" style="11" bestFit="1" customWidth="1"/>
    <col min="8710" max="8710" width="18.83203125" style="11" customWidth="1"/>
    <col min="8711" max="8711" width="19.1640625" style="11" bestFit="1" customWidth="1"/>
    <col min="8712" max="8712" width="21.1640625" style="11" customWidth="1"/>
    <col min="8713" max="8713" width="22.1640625" style="11" bestFit="1" customWidth="1"/>
    <col min="8714" max="8714" width="18.6640625" style="11" bestFit="1" customWidth="1"/>
    <col min="8715" max="8715" width="15.33203125" style="11" bestFit="1" customWidth="1"/>
    <col min="8716" max="8961" width="10.83203125" style="11"/>
    <col min="8962" max="8962" width="32.5" style="11" customWidth="1"/>
    <col min="8963" max="8963" width="20.5" style="11" customWidth="1"/>
    <col min="8964" max="8964" width="25.5" style="11" bestFit="1" customWidth="1"/>
    <col min="8965" max="8965" width="20.5" style="11" bestFit="1" customWidth="1"/>
    <col min="8966" max="8966" width="18.83203125" style="11" customWidth="1"/>
    <col min="8967" max="8967" width="19.1640625" style="11" bestFit="1" customWidth="1"/>
    <col min="8968" max="8968" width="21.1640625" style="11" customWidth="1"/>
    <col min="8969" max="8969" width="22.1640625" style="11" bestFit="1" customWidth="1"/>
    <col min="8970" max="8970" width="18.6640625" style="11" bestFit="1" customWidth="1"/>
    <col min="8971" max="8971" width="15.33203125" style="11" bestFit="1" customWidth="1"/>
    <col min="8972" max="9217" width="10.83203125" style="11"/>
    <col min="9218" max="9218" width="32.5" style="11" customWidth="1"/>
    <col min="9219" max="9219" width="20.5" style="11" customWidth="1"/>
    <col min="9220" max="9220" width="25.5" style="11" bestFit="1" customWidth="1"/>
    <col min="9221" max="9221" width="20.5" style="11" bestFit="1" customWidth="1"/>
    <col min="9222" max="9222" width="18.83203125" style="11" customWidth="1"/>
    <col min="9223" max="9223" width="19.1640625" style="11" bestFit="1" customWidth="1"/>
    <col min="9224" max="9224" width="21.1640625" style="11" customWidth="1"/>
    <col min="9225" max="9225" width="22.1640625" style="11" bestFit="1" customWidth="1"/>
    <col min="9226" max="9226" width="18.6640625" style="11" bestFit="1" customWidth="1"/>
    <col min="9227" max="9227" width="15.33203125" style="11" bestFit="1" customWidth="1"/>
    <col min="9228" max="9473" width="10.83203125" style="11"/>
    <col min="9474" max="9474" width="32.5" style="11" customWidth="1"/>
    <col min="9475" max="9475" width="20.5" style="11" customWidth="1"/>
    <col min="9476" max="9476" width="25.5" style="11" bestFit="1" customWidth="1"/>
    <col min="9477" max="9477" width="20.5" style="11" bestFit="1" customWidth="1"/>
    <col min="9478" max="9478" width="18.83203125" style="11" customWidth="1"/>
    <col min="9479" max="9479" width="19.1640625" style="11" bestFit="1" customWidth="1"/>
    <col min="9480" max="9480" width="21.1640625" style="11" customWidth="1"/>
    <col min="9481" max="9481" width="22.1640625" style="11" bestFit="1" customWidth="1"/>
    <col min="9482" max="9482" width="18.6640625" style="11" bestFit="1" customWidth="1"/>
    <col min="9483" max="9483" width="15.33203125" style="11" bestFit="1" customWidth="1"/>
    <col min="9484" max="9729" width="10.83203125" style="11"/>
    <col min="9730" max="9730" width="32.5" style="11" customWidth="1"/>
    <col min="9731" max="9731" width="20.5" style="11" customWidth="1"/>
    <col min="9732" max="9732" width="25.5" style="11" bestFit="1" customWidth="1"/>
    <col min="9733" max="9733" width="20.5" style="11" bestFit="1" customWidth="1"/>
    <col min="9734" max="9734" width="18.83203125" style="11" customWidth="1"/>
    <col min="9735" max="9735" width="19.1640625" style="11" bestFit="1" customWidth="1"/>
    <col min="9736" max="9736" width="21.1640625" style="11" customWidth="1"/>
    <col min="9737" max="9737" width="22.1640625" style="11" bestFit="1" customWidth="1"/>
    <col min="9738" max="9738" width="18.6640625" style="11" bestFit="1" customWidth="1"/>
    <col min="9739" max="9739" width="15.33203125" style="11" bestFit="1" customWidth="1"/>
    <col min="9740" max="9985" width="10.83203125" style="11"/>
    <col min="9986" max="9986" width="32.5" style="11" customWidth="1"/>
    <col min="9987" max="9987" width="20.5" style="11" customWidth="1"/>
    <col min="9988" max="9988" width="25.5" style="11" bestFit="1" customWidth="1"/>
    <col min="9989" max="9989" width="20.5" style="11" bestFit="1" customWidth="1"/>
    <col min="9990" max="9990" width="18.83203125" style="11" customWidth="1"/>
    <col min="9991" max="9991" width="19.1640625" style="11" bestFit="1" customWidth="1"/>
    <col min="9992" max="9992" width="21.1640625" style="11" customWidth="1"/>
    <col min="9993" max="9993" width="22.1640625" style="11" bestFit="1" customWidth="1"/>
    <col min="9994" max="9994" width="18.6640625" style="11" bestFit="1" customWidth="1"/>
    <col min="9995" max="9995" width="15.33203125" style="11" bestFit="1" customWidth="1"/>
    <col min="9996" max="10241" width="10.83203125" style="11"/>
    <col min="10242" max="10242" width="32.5" style="11" customWidth="1"/>
    <col min="10243" max="10243" width="20.5" style="11" customWidth="1"/>
    <col min="10244" max="10244" width="25.5" style="11" bestFit="1" customWidth="1"/>
    <col min="10245" max="10245" width="20.5" style="11" bestFit="1" customWidth="1"/>
    <col min="10246" max="10246" width="18.83203125" style="11" customWidth="1"/>
    <col min="10247" max="10247" width="19.1640625" style="11" bestFit="1" customWidth="1"/>
    <col min="10248" max="10248" width="21.1640625" style="11" customWidth="1"/>
    <col min="10249" max="10249" width="22.1640625" style="11" bestFit="1" customWidth="1"/>
    <col min="10250" max="10250" width="18.6640625" style="11" bestFit="1" customWidth="1"/>
    <col min="10251" max="10251" width="15.33203125" style="11" bestFit="1" customWidth="1"/>
    <col min="10252" max="10497" width="10.83203125" style="11"/>
    <col min="10498" max="10498" width="32.5" style="11" customWidth="1"/>
    <col min="10499" max="10499" width="20.5" style="11" customWidth="1"/>
    <col min="10500" max="10500" width="25.5" style="11" bestFit="1" customWidth="1"/>
    <col min="10501" max="10501" width="20.5" style="11" bestFit="1" customWidth="1"/>
    <col min="10502" max="10502" width="18.83203125" style="11" customWidth="1"/>
    <col min="10503" max="10503" width="19.1640625" style="11" bestFit="1" customWidth="1"/>
    <col min="10504" max="10504" width="21.1640625" style="11" customWidth="1"/>
    <col min="10505" max="10505" width="22.1640625" style="11" bestFit="1" customWidth="1"/>
    <col min="10506" max="10506" width="18.6640625" style="11" bestFit="1" customWidth="1"/>
    <col min="10507" max="10507" width="15.33203125" style="11" bestFit="1" customWidth="1"/>
    <col min="10508" max="10753" width="10.83203125" style="11"/>
    <col min="10754" max="10754" width="32.5" style="11" customWidth="1"/>
    <col min="10755" max="10755" width="20.5" style="11" customWidth="1"/>
    <col min="10756" max="10756" width="25.5" style="11" bestFit="1" customWidth="1"/>
    <col min="10757" max="10757" width="20.5" style="11" bestFit="1" customWidth="1"/>
    <col min="10758" max="10758" width="18.83203125" style="11" customWidth="1"/>
    <col min="10759" max="10759" width="19.1640625" style="11" bestFit="1" customWidth="1"/>
    <col min="10760" max="10760" width="21.1640625" style="11" customWidth="1"/>
    <col min="10761" max="10761" width="22.1640625" style="11" bestFit="1" customWidth="1"/>
    <col min="10762" max="10762" width="18.6640625" style="11" bestFit="1" customWidth="1"/>
    <col min="10763" max="10763" width="15.33203125" style="11" bestFit="1" customWidth="1"/>
    <col min="10764" max="11009" width="10.83203125" style="11"/>
    <col min="11010" max="11010" width="32.5" style="11" customWidth="1"/>
    <col min="11011" max="11011" width="20.5" style="11" customWidth="1"/>
    <col min="11012" max="11012" width="25.5" style="11" bestFit="1" customWidth="1"/>
    <col min="11013" max="11013" width="20.5" style="11" bestFit="1" customWidth="1"/>
    <col min="11014" max="11014" width="18.83203125" style="11" customWidth="1"/>
    <col min="11015" max="11015" width="19.1640625" style="11" bestFit="1" customWidth="1"/>
    <col min="11016" max="11016" width="21.1640625" style="11" customWidth="1"/>
    <col min="11017" max="11017" width="22.1640625" style="11" bestFit="1" customWidth="1"/>
    <col min="11018" max="11018" width="18.6640625" style="11" bestFit="1" customWidth="1"/>
    <col min="11019" max="11019" width="15.33203125" style="11" bestFit="1" customWidth="1"/>
    <col min="11020" max="11265" width="10.83203125" style="11"/>
    <col min="11266" max="11266" width="32.5" style="11" customWidth="1"/>
    <col min="11267" max="11267" width="20.5" style="11" customWidth="1"/>
    <col min="11268" max="11268" width="25.5" style="11" bestFit="1" customWidth="1"/>
    <col min="11269" max="11269" width="20.5" style="11" bestFit="1" customWidth="1"/>
    <col min="11270" max="11270" width="18.83203125" style="11" customWidth="1"/>
    <col min="11271" max="11271" width="19.1640625" style="11" bestFit="1" customWidth="1"/>
    <col min="11272" max="11272" width="21.1640625" style="11" customWidth="1"/>
    <col min="11273" max="11273" width="22.1640625" style="11" bestFit="1" customWidth="1"/>
    <col min="11274" max="11274" width="18.6640625" style="11" bestFit="1" customWidth="1"/>
    <col min="11275" max="11275" width="15.33203125" style="11" bestFit="1" customWidth="1"/>
    <col min="11276" max="11521" width="10.83203125" style="11"/>
    <col min="11522" max="11522" width="32.5" style="11" customWidth="1"/>
    <col min="11523" max="11523" width="20.5" style="11" customWidth="1"/>
    <col min="11524" max="11524" width="25.5" style="11" bestFit="1" customWidth="1"/>
    <col min="11525" max="11525" width="20.5" style="11" bestFit="1" customWidth="1"/>
    <col min="11526" max="11526" width="18.83203125" style="11" customWidth="1"/>
    <col min="11527" max="11527" width="19.1640625" style="11" bestFit="1" customWidth="1"/>
    <col min="11528" max="11528" width="21.1640625" style="11" customWidth="1"/>
    <col min="11529" max="11529" width="22.1640625" style="11" bestFit="1" customWidth="1"/>
    <col min="11530" max="11530" width="18.6640625" style="11" bestFit="1" customWidth="1"/>
    <col min="11531" max="11531" width="15.33203125" style="11" bestFit="1" customWidth="1"/>
    <col min="11532" max="11777" width="10.83203125" style="11"/>
    <col min="11778" max="11778" width="32.5" style="11" customWidth="1"/>
    <col min="11779" max="11779" width="20.5" style="11" customWidth="1"/>
    <col min="11780" max="11780" width="25.5" style="11" bestFit="1" customWidth="1"/>
    <col min="11781" max="11781" width="20.5" style="11" bestFit="1" customWidth="1"/>
    <col min="11782" max="11782" width="18.83203125" style="11" customWidth="1"/>
    <col min="11783" max="11783" width="19.1640625" style="11" bestFit="1" customWidth="1"/>
    <col min="11784" max="11784" width="21.1640625" style="11" customWidth="1"/>
    <col min="11785" max="11785" width="22.1640625" style="11" bestFit="1" customWidth="1"/>
    <col min="11786" max="11786" width="18.6640625" style="11" bestFit="1" customWidth="1"/>
    <col min="11787" max="11787" width="15.33203125" style="11" bestFit="1" customWidth="1"/>
    <col min="11788" max="12033" width="10.83203125" style="11"/>
    <col min="12034" max="12034" width="32.5" style="11" customWidth="1"/>
    <col min="12035" max="12035" width="20.5" style="11" customWidth="1"/>
    <col min="12036" max="12036" width="25.5" style="11" bestFit="1" customWidth="1"/>
    <col min="12037" max="12037" width="20.5" style="11" bestFit="1" customWidth="1"/>
    <col min="12038" max="12038" width="18.83203125" style="11" customWidth="1"/>
    <col min="12039" max="12039" width="19.1640625" style="11" bestFit="1" customWidth="1"/>
    <col min="12040" max="12040" width="21.1640625" style="11" customWidth="1"/>
    <col min="12041" max="12041" width="22.1640625" style="11" bestFit="1" customWidth="1"/>
    <col min="12042" max="12042" width="18.6640625" style="11" bestFit="1" customWidth="1"/>
    <col min="12043" max="12043" width="15.33203125" style="11" bestFit="1" customWidth="1"/>
    <col min="12044" max="12289" width="10.83203125" style="11"/>
    <col min="12290" max="12290" width="32.5" style="11" customWidth="1"/>
    <col min="12291" max="12291" width="20.5" style="11" customWidth="1"/>
    <col min="12292" max="12292" width="25.5" style="11" bestFit="1" customWidth="1"/>
    <col min="12293" max="12293" width="20.5" style="11" bestFit="1" customWidth="1"/>
    <col min="12294" max="12294" width="18.83203125" style="11" customWidth="1"/>
    <col min="12295" max="12295" width="19.1640625" style="11" bestFit="1" customWidth="1"/>
    <col min="12296" max="12296" width="21.1640625" style="11" customWidth="1"/>
    <col min="12297" max="12297" width="22.1640625" style="11" bestFit="1" customWidth="1"/>
    <col min="12298" max="12298" width="18.6640625" style="11" bestFit="1" customWidth="1"/>
    <col min="12299" max="12299" width="15.33203125" style="11" bestFit="1" customWidth="1"/>
    <col min="12300" max="12545" width="10.83203125" style="11"/>
    <col min="12546" max="12546" width="32.5" style="11" customWidth="1"/>
    <col min="12547" max="12547" width="20.5" style="11" customWidth="1"/>
    <col min="12548" max="12548" width="25.5" style="11" bestFit="1" customWidth="1"/>
    <col min="12549" max="12549" width="20.5" style="11" bestFit="1" customWidth="1"/>
    <col min="12550" max="12550" width="18.83203125" style="11" customWidth="1"/>
    <col min="12551" max="12551" width="19.1640625" style="11" bestFit="1" customWidth="1"/>
    <col min="12552" max="12552" width="21.1640625" style="11" customWidth="1"/>
    <col min="12553" max="12553" width="22.1640625" style="11" bestFit="1" customWidth="1"/>
    <col min="12554" max="12554" width="18.6640625" style="11" bestFit="1" customWidth="1"/>
    <col min="12555" max="12555" width="15.33203125" style="11" bestFit="1" customWidth="1"/>
    <col min="12556" max="12801" width="10.83203125" style="11"/>
    <col min="12802" max="12802" width="32.5" style="11" customWidth="1"/>
    <col min="12803" max="12803" width="20.5" style="11" customWidth="1"/>
    <col min="12804" max="12804" width="25.5" style="11" bestFit="1" customWidth="1"/>
    <col min="12805" max="12805" width="20.5" style="11" bestFit="1" customWidth="1"/>
    <col min="12806" max="12806" width="18.83203125" style="11" customWidth="1"/>
    <col min="12807" max="12807" width="19.1640625" style="11" bestFit="1" customWidth="1"/>
    <col min="12808" max="12808" width="21.1640625" style="11" customWidth="1"/>
    <col min="12809" max="12809" width="22.1640625" style="11" bestFit="1" customWidth="1"/>
    <col min="12810" max="12810" width="18.6640625" style="11" bestFit="1" customWidth="1"/>
    <col min="12811" max="12811" width="15.33203125" style="11" bestFit="1" customWidth="1"/>
    <col min="12812" max="13057" width="10.83203125" style="11"/>
    <col min="13058" max="13058" width="32.5" style="11" customWidth="1"/>
    <col min="13059" max="13059" width="20.5" style="11" customWidth="1"/>
    <col min="13060" max="13060" width="25.5" style="11" bestFit="1" customWidth="1"/>
    <col min="13061" max="13061" width="20.5" style="11" bestFit="1" customWidth="1"/>
    <col min="13062" max="13062" width="18.83203125" style="11" customWidth="1"/>
    <col min="13063" max="13063" width="19.1640625" style="11" bestFit="1" customWidth="1"/>
    <col min="13064" max="13064" width="21.1640625" style="11" customWidth="1"/>
    <col min="13065" max="13065" width="22.1640625" style="11" bestFit="1" customWidth="1"/>
    <col min="13066" max="13066" width="18.6640625" style="11" bestFit="1" customWidth="1"/>
    <col min="13067" max="13067" width="15.33203125" style="11" bestFit="1" customWidth="1"/>
    <col min="13068" max="13313" width="10.83203125" style="11"/>
    <col min="13314" max="13314" width="32.5" style="11" customWidth="1"/>
    <col min="13315" max="13315" width="20.5" style="11" customWidth="1"/>
    <col min="13316" max="13316" width="25.5" style="11" bestFit="1" customWidth="1"/>
    <col min="13317" max="13317" width="20.5" style="11" bestFit="1" customWidth="1"/>
    <col min="13318" max="13318" width="18.83203125" style="11" customWidth="1"/>
    <col min="13319" max="13319" width="19.1640625" style="11" bestFit="1" customWidth="1"/>
    <col min="13320" max="13320" width="21.1640625" style="11" customWidth="1"/>
    <col min="13321" max="13321" width="22.1640625" style="11" bestFit="1" customWidth="1"/>
    <col min="13322" max="13322" width="18.6640625" style="11" bestFit="1" customWidth="1"/>
    <col min="13323" max="13323" width="15.33203125" style="11" bestFit="1" customWidth="1"/>
    <col min="13324" max="13569" width="10.83203125" style="11"/>
    <col min="13570" max="13570" width="32.5" style="11" customWidth="1"/>
    <col min="13571" max="13571" width="20.5" style="11" customWidth="1"/>
    <col min="13572" max="13572" width="25.5" style="11" bestFit="1" customWidth="1"/>
    <col min="13573" max="13573" width="20.5" style="11" bestFit="1" customWidth="1"/>
    <col min="13574" max="13574" width="18.83203125" style="11" customWidth="1"/>
    <col min="13575" max="13575" width="19.1640625" style="11" bestFit="1" customWidth="1"/>
    <col min="13576" max="13576" width="21.1640625" style="11" customWidth="1"/>
    <col min="13577" max="13577" width="22.1640625" style="11" bestFit="1" customWidth="1"/>
    <col min="13578" max="13578" width="18.6640625" style="11" bestFit="1" customWidth="1"/>
    <col min="13579" max="13579" width="15.33203125" style="11" bestFit="1" customWidth="1"/>
    <col min="13580" max="13825" width="10.83203125" style="11"/>
    <col min="13826" max="13826" width="32.5" style="11" customWidth="1"/>
    <col min="13827" max="13827" width="20.5" style="11" customWidth="1"/>
    <col min="13828" max="13828" width="25.5" style="11" bestFit="1" customWidth="1"/>
    <col min="13829" max="13829" width="20.5" style="11" bestFit="1" customWidth="1"/>
    <col min="13830" max="13830" width="18.83203125" style="11" customWidth="1"/>
    <col min="13831" max="13831" width="19.1640625" style="11" bestFit="1" customWidth="1"/>
    <col min="13832" max="13832" width="21.1640625" style="11" customWidth="1"/>
    <col min="13833" max="13833" width="22.1640625" style="11" bestFit="1" customWidth="1"/>
    <col min="13834" max="13834" width="18.6640625" style="11" bestFit="1" customWidth="1"/>
    <col min="13835" max="13835" width="15.33203125" style="11" bestFit="1" customWidth="1"/>
    <col min="13836" max="14081" width="10.83203125" style="11"/>
    <col min="14082" max="14082" width="32.5" style="11" customWidth="1"/>
    <col min="14083" max="14083" width="20.5" style="11" customWidth="1"/>
    <col min="14084" max="14084" width="25.5" style="11" bestFit="1" customWidth="1"/>
    <col min="14085" max="14085" width="20.5" style="11" bestFit="1" customWidth="1"/>
    <col min="14086" max="14086" width="18.83203125" style="11" customWidth="1"/>
    <col min="14087" max="14087" width="19.1640625" style="11" bestFit="1" customWidth="1"/>
    <col min="14088" max="14088" width="21.1640625" style="11" customWidth="1"/>
    <col min="14089" max="14089" width="22.1640625" style="11" bestFit="1" customWidth="1"/>
    <col min="14090" max="14090" width="18.6640625" style="11" bestFit="1" customWidth="1"/>
    <col min="14091" max="14091" width="15.33203125" style="11" bestFit="1" customWidth="1"/>
    <col min="14092" max="14337" width="10.83203125" style="11"/>
    <col min="14338" max="14338" width="32.5" style="11" customWidth="1"/>
    <col min="14339" max="14339" width="20.5" style="11" customWidth="1"/>
    <col min="14340" max="14340" width="25.5" style="11" bestFit="1" customWidth="1"/>
    <col min="14341" max="14341" width="20.5" style="11" bestFit="1" customWidth="1"/>
    <col min="14342" max="14342" width="18.83203125" style="11" customWidth="1"/>
    <col min="14343" max="14343" width="19.1640625" style="11" bestFit="1" customWidth="1"/>
    <col min="14344" max="14344" width="21.1640625" style="11" customWidth="1"/>
    <col min="14345" max="14345" width="22.1640625" style="11" bestFit="1" customWidth="1"/>
    <col min="14346" max="14346" width="18.6640625" style="11" bestFit="1" customWidth="1"/>
    <col min="14347" max="14347" width="15.33203125" style="11" bestFit="1" customWidth="1"/>
    <col min="14348" max="14593" width="10.83203125" style="11"/>
    <col min="14594" max="14594" width="32.5" style="11" customWidth="1"/>
    <col min="14595" max="14595" width="20.5" style="11" customWidth="1"/>
    <col min="14596" max="14596" width="25.5" style="11" bestFit="1" customWidth="1"/>
    <col min="14597" max="14597" width="20.5" style="11" bestFit="1" customWidth="1"/>
    <col min="14598" max="14598" width="18.83203125" style="11" customWidth="1"/>
    <col min="14599" max="14599" width="19.1640625" style="11" bestFit="1" customWidth="1"/>
    <col min="14600" max="14600" width="21.1640625" style="11" customWidth="1"/>
    <col min="14601" max="14601" width="22.1640625" style="11" bestFit="1" customWidth="1"/>
    <col min="14602" max="14602" width="18.6640625" style="11" bestFit="1" customWidth="1"/>
    <col min="14603" max="14603" width="15.33203125" style="11" bestFit="1" customWidth="1"/>
    <col min="14604" max="14849" width="10.83203125" style="11"/>
    <col min="14850" max="14850" width="32.5" style="11" customWidth="1"/>
    <col min="14851" max="14851" width="20.5" style="11" customWidth="1"/>
    <col min="14852" max="14852" width="25.5" style="11" bestFit="1" customWidth="1"/>
    <col min="14853" max="14853" width="20.5" style="11" bestFit="1" customWidth="1"/>
    <col min="14854" max="14854" width="18.83203125" style="11" customWidth="1"/>
    <col min="14855" max="14855" width="19.1640625" style="11" bestFit="1" customWidth="1"/>
    <col min="14856" max="14856" width="21.1640625" style="11" customWidth="1"/>
    <col min="14857" max="14857" width="22.1640625" style="11" bestFit="1" customWidth="1"/>
    <col min="14858" max="14858" width="18.6640625" style="11" bestFit="1" customWidth="1"/>
    <col min="14859" max="14859" width="15.33203125" style="11" bestFit="1" customWidth="1"/>
    <col min="14860" max="15105" width="10.83203125" style="11"/>
    <col min="15106" max="15106" width="32.5" style="11" customWidth="1"/>
    <col min="15107" max="15107" width="20.5" style="11" customWidth="1"/>
    <col min="15108" max="15108" width="25.5" style="11" bestFit="1" customWidth="1"/>
    <col min="15109" max="15109" width="20.5" style="11" bestFit="1" customWidth="1"/>
    <col min="15110" max="15110" width="18.83203125" style="11" customWidth="1"/>
    <col min="15111" max="15111" width="19.1640625" style="11" bestFit="1" customWidth="1"/>
    <col min="15112" max="15112" width="21.1640625" style="11" customWidth="1"/>
    <col min="15113" max="15113" width="22.1640625" style="11" bestFit="1" customWidth="1"/>
    <col min="15114" max="15114" width="18.6640625" style="11" bestFit="1" customWidth="1"/>
    <col min="15115" max="15115" width="15.33203125" style="11" bestFit="1" customWidth="1"/>
    <col min="15116" max="15361" width="10.83203125" style="11"/>
    <col min="15362" max="15362" width="32.5" style="11" customWidth="1"/>
    <col min="15363" max="15363" width="20.5" style="11" customWidth="1"/>
    <col min="15364" max="15364" width="25.5" style="11" bestFit="1" customWidth="1"/>
    <col min="15365" max="15365" width="20.5" style="11" bestFit="1" customWidth="1"/>
    <col min="15366" max="15366" width="18.83203125" style="11" customWidth="1"/>
    <col min="15367" max="15367" width="19.1640625" style="11" bestFit="1" customWidth="1"/>
    <col min="15368" max="15368" width="21.1640625" style="11" customWidth="1"/>
    <col min="15369" max="15369" width="22.1640625" style="11" bestFit="1" customWidth="1"/>
    <col min="15370" max="15370" width="18.6640625" style="11" bestFit="1" customWidth="1"/>
    <col min="15371" max="15371" width="15.33203125" style="11" bestFit="1" customWidth="1"/>
    <col min="15372" max="15617" width="10.83203125" style="11"/>
    <col min="15618" max="15618" width="32.5" style="11" customWidth="1"/>
    <col min="15619" max="15619" width="20.5" style="11" customWidth="1"/>
    <col min="15620" max="15620" width="25.5" style="11" bestFit="1" customWidth="1"/>
    <col min="15621" max="15621" width="20.5" style="11" bestFit="1" customWidth="1"/>
    <col min="15622" max="15622" width="18.83203125" style="11" customWidth="1"/>
    <col min="15623" max="15623" width="19.1640625" style="11" bestFit="1" customWidth="1"/>
    <col min="15624" max="15624" width="21.1640625" style="11" customWidth="1"/>
    <col min="15625" max="15625" width="22.1640625" style="11" bestFit="1" customWidth="1"/>
    <col min="15626" max="15626" width="18.6640625" style="11" bestFit="1" customWidth="1"/>
    <col min="15627" max="15627" width="15.33203125" style="11" bestFit="1" customWidth="1"/>
    <col min="15628" max="15873" width="10.83203125" style="11"/>
    <col min="15874" max="15874" width="32.5" style="11" customWidth="1"/>
    <col min="15875" max="15875" width="20.5" style="11" customWidth="1"/>
    <col min="15876" max="15876" width="25.5" style="11" bestFit="1" customWidth="1"/>
    <col min="15877" max="15877" width="20.5" style="11" bestFit="1" customWidth="1"/>
    <col min="15878" max="15878" width="18.83203125" style="11" customWidth="1"/>
    <col min="15879" max="15879" width="19.1640625" style="11" bestFit="1" customWidth="1"/>
    <col min="15880" max="15880" width="21.1640625" style="11" customWidth="1"/>
    <col min="15881" max="15881" width="22.1640625" style="11" bestFit="1" customWidth="1"/>
    <col min="15882" max="15882" width="18.6640625" style="11" bestFit="1" customWidth="1"/>
    <col min="15883" max="15883" width="15.33203125" style="11" bestFit="1" customWidth="1"/>
    <col min="15884" max="16129" width="10.83203125" style="11"/>
    <col min="16130" max="16130" width="32.5" style="11" customWidth="1"/>
    <col min="16131" max="16131" width="20.5" style="11" customWidth="1"/>
    <col min="16132" max="16132" width="25.5" style="11" bestFit="1" customWidth="1"/>
    <col min="16133" max="16133" width="20.5" style="11" bestFit="1" customWidth="1"/>
    <col min="16134" max="16134" width="18.83203125" style="11" customWidth="1"/>
    <col min="16135" max="16135" width="19.1640625" style="11" bestFit="1" customWidth="1"/>
    <col min="16136" max="16136" width="21.1640625" style="11" customWidth="1"/>
    <col min="16137" max="16137" width="22.1640625" style="11" bestFit="1" customWidth="1"/>
    <col min="16138" max="16138" width="18.6640625" style="11" bestFit="1" customWidth="1"/>
    <col min="16139" max="16139" width="15.33203125" style="11" bestFit="1" customWidth="1"/>
    <col min="16140" max="16384" width="10.83203125" style="11"/>
  </cols>
  <sheetData>
    <row r="1" spans="2:11">
      <c r="B1" s="177" t="s">
        <v>35</v>
      </c>
      <c r="C1" s="177"/>
      <c r="D1" s="177"/>
      <c r="E1" s="177"/>
      <c r="F1" s="177"/>
      <c r="G1" s="177"/>
      <c r="H1" s="177"/>
      <c r="I1" s="177"/>
      <c r="J1" s="177"/>
    </row>
    <row r="2" spans="2:11">
      <c r="B2" s="177" t="s">
        <v>36</v>
      </c>
      <c r="C2" s="177"/>
      <c r="D2" s="177"/>
      <c r="E2" s="177"/>
      <c r="F2" s="177"/>
      <c r="G2" s="177"/>
      <c r="H2" s="177"/>
      <c r="I2" s="177"/>
      <c r="J2" s="177"/>
    </row>
    <row r="3" spans="2:11" ht="14" thickBot="1"/>
    <row r="4" spans="2:11">
      <c r="B4" s="6" t="s">
        <v>37</v>
      </c>
      <c r="C4" s="179" t="s">
        <v>38</v>
      </c>
      <c r="D4" s="180"/>
    </row>
    <row r="5" spans="2:11">
      <c r="B5" s="7" t="s">
        <v>39</v>
      </c>
      <c r="C5" s="181" t="s">
        <v>38</v>
      </c>
      <c r="D5" s="182"/>
    </row>
    <row r="6" spans="2:11">
      <c r="B6" s="7" t="s">
        <v>40</v>
      </c>
      <c r="C6" s="181" t="s">
        <v>41</v>
      </c>
      <c r="D6" s="182"/>
    </row>
    <row r="7" spans="2:11" ht="14" thickBot="1">
      <c r="B7" s="8" t="s">
        <v>42</v>
      </c>
      <c r="C7" s="183" t="s">
        <v>43</v>
      </c>
      <c r="D7" s="184"/>
    </row>
    <row r="9" spans="2:11">
      <c r="B9" s="12" t="s">
        <v>0</v>
      </c>
      <c r="C9" s="57">
        <v>40099383.548943855</v>
      </c>
      <c r="D9" s="13"/>
      <c r="E9" s="14"/>
    </row>
    <row r="10" spans="2:11" ht="28">
      <c r="B10" s="9" t="s">
        <v>44</v>
      </c>
      <c r="C10" s="10">
        <v>40268831.353200004</v>
      </c>
      <c r="E10" s="45" t="s">
        <v>33</v>
      </c>
      <c r="F10" s="46">
        <f>C9*I12</f>
        <v>40097147.509999998</v>
      </c>
      <c r="H10" s="39" t="s">
        <v>1</v>
      </c>
      <c r="I10" s="40">
        <f>J32</f>
        <v>40268831.350000001</v>
      </c>
      <c r="J10" s="15"/>
    </row>
    <row r="11" spans="2:11" ht="14">
      <c r="B11" s="16" t="s">
        <v>2</v>
      </c>
      <c r="C11" s="11">
        <v>3</v>
      </c>
      <c r="D11" s="11" t="s">
        <v>3</v>
      </c>
      <c r="E11" s="47" t="s">
        <v>4</v>
      </c>
      <c r="F11" s="48">
        <f>DAYS360(C15,C14)</f>
        <v>25</v>
      </c>
      <c r="H11" s="41" t="s">
        <v>5</v>
      </c>
      <c r="I11" s="42">
        <f>I10/C9</f>
        <v>1.0042256959099964</v>
      </c>
      <c r="K11" s="11" t="s">
        <v>6</v>
      </c>
    </row>
    <row r="12" spans="2:11" ht="14">
      <c r="B12" s="16" t="s">
        <v>7</v>
      </c>
      <c r="C12" s="14">
        <v>44987</v>
      </c>
      <c r="D12" s="18"/>
      <c r="E12" s="49" t="s">
        <v>8</v>
      </c>
      <c r="F12" s="50">
        <f>ROUND(D25*C18*F11/360,2)</f>
        <v>171683.84</v>
      </c>
      <c r="H12" s="41" t="s">
        <v>9</v>
      </c>
      <c r="I12" s="42">
        <f>(I10-F12)/C9</f>
        <v>0.99994423757310069</v>
      </c>
      <c r="J12" s="20"/>
      <c r="K12" s="21">
        <f>PRICE(C14,C13,C18,C19,100,2)</f>
        <v>99.994423757666283</v>
      </c>
    </row>
    <row r="13" spans="2:11" ht="14">
      <c r="B13" s="16" t="s">
        <v>10</v>
      </c>
      <c r="C13" s="14">
        <v>46083</v>
      </c>
      <c r="D13" s="18"/>
      <c r="E13" s="51" t="s">
        <v>45</v>
      </c>
      <c r="F13" s="52">
        <f>F10+F12</f>
        <v>40268831.350000001</v>
      </c>
      <c r="H13" s="43"/>
      <c r="I13" s="44"/>
      <c r="J13" s="23"/>
      <c r="K13" s="24">
        <f>+K12/100</f>
        <v>0.99994423757666284</v>
      </c>
    </row>
    <row r="14" spans="2:11">
      <c r="B14" s="16" t="s">
        <v>11</v>
      </c>
      <c r="C14" s="14">
        <v>45196</v>
      </c>
      <c r="D14" s="18"/>
      <c r="E14" s="55"/>
      <c r="F14" s="56"/>
    </row>
    <row r="15" spans="2:11">
      <c r="B15" s="16" t="s">
        <v>34</v>
      </c>
      <c r="C15" s="14">
        <v>45171</v>
      </c>
      <c r="D15" s="18"/>
      <c r="E15" s="14"/>
    </row>
    <row r="16" spans="2:11">
      <c r="B16" s="16" t="s">
        <v>12</v>
      </c>
      <c r="C16" s="25">
        <v>360</v>
      </c>
    </row>
    <row r="17" spans="2:10">
      <c r="B17" s="16" t="s">
        <v>13</v>
      </c>
      <c r="C17" s="25">
        <v>360</v>
      </c>
    </row>
    <row r="18" spans="2:10">
      <c r="B18" s="16" t="s">
        <v>14</v>
      </c>
      <c r="C18" s="26">
        <v>6.1652999999999999E-2</v>
      </c>
      <c r="D18" s="26"/>
      <c r="F18" s="27"/>
      <c r="I18" s="28"/>
      <c r="J18" s="28"/>
    </row>
    <row r="19" spans="2:10">
      <c r="B19" s="16" t="s">
        <v>15</v>
      </c>
      <c r="C19" s="26">
        <f>C18</f>
        <v>6.1652999999999999E-2</v>
      </c>
    </row>
    <row r="20" spans="2:10">
      <c r="B20" s="16" t="s">
        <v>16</v>
      </c>
      <c r="C20" s="26">
        <f>(1+C19/2)^2-1</f>
        <v>6.2603273102250112E-2</v>
      </c>
    </row>
    <row r="21" spans="2:10">
      <c r="B21" s="16" t="s">
        <v>17</v>
      </c>
      <c r="C21" s="17" t="s">
        <v>18</v>
      </c>
    </row>
    <row r="22" spans="2:10">
      <c r="B22" s="19" t="s">
        <v>19</v>
      </c>
      <c r="C22" s="29" t="s">
        <v>20</v>
      </c>
      <c r="E22" s="30"/>
    </row>
    <row r="24" spans="2:10">
      <c r="B24" s="31" t="s">
        <v>21</v>
      </c>
      <c r="C24" s="31" t="s">
        <v>22</v>
      </c>
      <c r="D24" s="32" t="s">
        <v>23</v>
      </c>
      <c r="E24" s="31" t="s">
        <v>24</v>
      </c>
      <c r="F24" s="31" t="s">
        <v>25</v>
      </c>
      <c r="G24" s="31" t="s">
        <v>26</v>
      </c>
      <c r="H24" s="31" t="s">
        <v>27</v>
      </c>
      <c r="I24" s="31" t="s">
        <v>28</v>
      </c>
      <c r="J24" s="31" t="s">
        <v>29</v>
      </c>
    </row>
    <row r="25" spans="2:10">
      <c r="B25" s="33">
        <v>0</v>
      </c>
      <c r="C25" s="34">
        <f>C12</f>
        <v>44987</v>
      </c>
      <c r="D25" s="30">
        <f>C9</f>
        <v>40099383.548943855</v>
      </c>
      <c r="G25" s="35"/>
      <c r="H25" s="35"/>
      <c r="I25" s="33"/>
      <c r="J25" s="35"/>
    </row>
    <row r="26" spans="2:10">
      <c r="B26" s="33">
        <v>1</v>
      </c>
      <c r="C26" s="34">
        <f t="shared" ref="C26:C31" si="0">EDATE(C25,6)</f>
        <v>45171</v>
      </c>
      <c r="D26" s="30">
        <f>D25-E26</f>
        <v>40099383.548943855</v>
      </c>
      <c r="G26" s="35"/>
      <c r="H26" s="35"/>
      <c r="I26" s="33"/>
      <c r="J26" s="36"/>
    </row>
    <row r="27" spans="2:10">
      <c r="B27" s="33">
        <v>2</v>
      </c>
      <c r="C27" s="34">
        <f t="shared" si="0"/>
        <v>45353</v>
      </c>
      <c r="D27" s="30">
        <f>D26-E27</f>
        <v>40099383.548943855</v>
      </c>
      <c r="F27" s="11">
        <f>DAYS360(C26,C27)</f>
        <v>180</v>
      </c>
      <c r="G27" s="36">
        <f>D26*$C$18*F27/360</f>
        <v>1236123.6469715177</v>
      </c>
      <c r="H27" s="36">
        <f>E27+G27</f>
        <v>1236123.6469715177</v>
      </c>
      <c r="I27" s="33">
        <f t="shared" ref="I27:I31" si="1">DAYS360($C$14,C27)</f>
        <v>155</v>
      </c>
      <c r="J27" s="36">
        <f t="shared" ref="J27:J31" si="2">H27/(1+$C$20)^(I27/360)</f>
        <v>1204225.0850271846</v>
      </c>
    </row>
    <row r="28" spans="2:10">
      <c r="B28" s="33">
        <v>3</v>
      </c>
      <c r="C28" s="34">
        <f t="shared" si="0"/>
        <v>45537</v>
      </c>
      <c r="D28" s="30">
        <f>D27-E28</f>
        <v>40099383.548943855</v>
      </c>
      <c r="F28" s="11">
        <f>DAYS360(C27,C28)</f>
        <v>180</v>
      </c>
      <c r="G28" s="36">
        <f>D27*$C$18*F28/360</f>
        <v>1236123.6469715177</v>
      </c>
      <c r="H28" s="36">
        <f>E28+G28</f>
        <v>1236123.6469715177</v>
      </c>
      <c r="I28" s="33">
        <f t="shared" si="1"/>
        <v>335</v>
      </c>
      <c r="J28" s="36">
        <f t="shared" si="2"/>
        <v>1168213.1619891268</v>
      </c>
    </row>
    <row r="29" spans="2:10">
      <c r="B29" s="33">
        <v>4</v>
      </c>
      <c r="C29" s="34">
        <f t="shared" si="0"/>
        <v>45718</v>
      </c>
      <c r="D29" s="30">
        <f>D28-E29</f>
        <v>40099383.548943855</v>
      </c>
      <c r="F29" s="11">
        <f>DAYS360(C28,C29)</f>
        <v>180</v>
      </c>
      <c r="G29" s="36">
        <f>D28*$C$18*F29/360</f>
        <v>1236123.6469715177</v>
      </c>
      <c r="H29" s="36">
        <f>E29+G29</f>
        <v>1236123.6469715177</v>
      </c>
      <c r="I29" s="33">
        <f t="shared" si="1"/>
        <v>515</v>
      </c>
      <c r="J29" s="36">
        <f t="shared" si="2"/>
        <v>1133278.1627064564</v>
      </c>
    </row>
    <row r="30" spans="2:10">
      <c r="B30" s="33">
        <v>5</v>
      </c>
      <c r="C30" s="34">
        <f t="shared" si="0"/>
        <v>45902</v>
      </c>
      <c r="D30" s="30">
        <f>D29-E30</f>
        <v>40099383.548943855</v>
      </c>
      <c r="F30" s="11">
        <f>DAYS360(C29,C30)</f>
        <v>180</v>
      </c>
      <c r="G30" s="36">
        <f>D29*$C$18*F30/360</f>
        <v>1236123.6469715177</v>
      </c>
      <c r="H30" s="36">
        <f>E30+G30</f>
        <v>1236123.6469715177</v>
      </c>
      <c r="I30" s="33">
        <f t="shared" si="1"/>
        <v>695</v>
      </c>
      <c r="J30" s="36">
        <f t="shared" si="2"/>
        <v>1099387.882157139</v>
      </c>
    </row>
    <row r="31" spans="2:10">
      <c r="B31" s="33">
        <v>6</v>
      </c>
      <c r="C31" s="34">
        <f t="shared" si="0"/>
        <v>46083</v>
      </c>
      <c r="D31" s="30"/>
      <c r="E31" s="36">
        <f>C9</f>
        <v>40099383.548943855</v>
      </c>
      <c r="F31" s="11">
        <f>DAYS360(C30,C31)</f>
        <v>180</v>
      </c>
      <c r="G31" s="36">
        <f>D30*$C$18*F31/360</f>
        <v>1236123.6469715177</v>
      </c>
      <c r="H31" s="36">
        <f>E31+G31</f>
        <v>41335507.195915371</v>
      </c>
      <c r="I31" s="33">
        <f t="shared" si="1"/>
        <v>875</v>
      </c>
      <c r="J31" s="36">
        <f t="shared" si="2"/>
        <v>35663727.058120094</v>
      </c>
    </row>
    <row r="32" spans="2:10">
      <c r="B32" s="178" t="s">
        <v>30</v>
      </c>
      <c r="C32" s="178"/>
      <c r="D32" s="178"/>
      <c r="E32" s="37">
        <f>SUM(E25:E31)</f>
        <v>40099383.548943855</v>
      </c>
      <c r="F32" s="22"/>
      <c r="G32" s="37">
        <f>SUM(G27:G31)</f>
        <v>6180618.234857589</v>
      </c>
      <c r="H32" s="37"/>
      <c r="I32" s="38"/>
      <c r="J32" s="37">
        <f>SUM(J27:J31)</f>
        <v>40268831.350000001</v>
      </c>
    </row>
  </sheetData>
  <mergeCells count="7">
    <mergeCell ref="B1:J1"/>
    <mergeCell ref="B32:D32"/>
    <mergeCell ref="B2:J2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7030A0"/>
    <pageSetUpPr fitToPage="1"/>
  </sheetPr>
  <dimension ref="B1:K36"/>
  <sheetViews>
    <sheetView showGridLines="0" topLeftCell="D2" zoomScaleNormal="100" workbookViewId="0">
      <selection activeCell="J36" sqref="J36"/>
    </sheetView>
  </sheetViews>
  <sheetFormatPr baseColWidth="10" defaultRowHeight="14"/>
  <cols>
    <col min="1" max="1" width="2.83203125" style="58" customWidth="1"/>
    <col min="2" max="2" width="29" style="58" customWidth="1"/>
    <col min="3" max="3" width="21.5" style="58" bestFit="1" customWidth="1"/>
    <col min="4" max="4" width="20.83203125" style="58" bestFit="1" customWidth="1"/>
    <col min="5" max="5" width="37.33203125" style="58" customWidth="1"/>
    <col min="6" max="6" width="16" style="58" customWidth="1"/>
    <col min="7" max="7" width="19.1640625" style="58" bestFit="1" customWidth="1"/>
    <col min="8" max="8" width="18.83203125" style="58" customWidth="1"/>
    <col min="9" max="9" width="24.33203125" style="58" bestFit="1" customWidth="1"/>
    <col min="10" max="10" width="15.5" style="58" bestFit="1" customWidth="1"/>
    <col min="11" max="11" width="17.6640625" style="58" bestFit="1" customWidth="1"/>
    <col min="12" max="257" width="11.5" style="58"/>
    <col min="258" max="258" width="27.5" style="58" bestFit="1" customWidth="1"/>
    <col min="259" max="259" width="15.5" style="58" bestFit="1" customWidth="1"/>
    <col min="260" max="260" width="20.83203125" style="58" bestFit="1" customWidth="1"/>
    <col min="261" max="261" width="20.5" style="58" bestFit="1" customWidth="1"/>
    <col min="262" max="262" width="16.83203125" style="58" bestFit="1" customWidth="1"/>
    <col min="263" max="263" width="19.1640625" style="58" bestFit="1" customWidth="1"/>
    <col min="264" max="264" width="17.5" style="58" customWidth="1"/>
    <col min="265" max="265" width="22.1640625" style="58" bestFit="1" customWidth="1"/>
    <col min="266" max="266" width="15.5" style="58" bestFit="1" customWidth="1"/>
    <col min="267" max="267" width="15.33203125" style="58" bestFit="1" customWidth="1"/>
    <col min="268" max="513" width="11.5" style="58"/>
    <col min="514" max="514" width="27.5" style="58" bestFit="1" customWidth="1"/>
    <col min="515" max="515" width="15.5" style="58" bestFit="1" customWidth="1"/>
    <col min="516" max="516" width="20.83203125" style="58" bestFit="1" customWidth="1"/>
    <col min="517" max="517" width="20.5" style="58" bestFit="1" customWidth="1"/>
    <col min="518" max="518" width="16.83203125" style="58" bestFit="1" customWidth="1"/>
    <col min="519" max="519" width="19.1640625" style="58" bestFit="1" customWidth="1"/>
    <col min="520" max="520" width="17.5" style="58" customWidth="1"/>
    <col min="521" max="521" width="22.1640625" style="58" bestFit="1" customWidth="1"/>
    <col min="522" max="522" width="15.5" style="58" bestFit="1" customWidth="1"/>
    <col min="523" max="523" width="15.33203125" style="58" bestFit="1" customWidth="1"/>
    <col min="524" max="769" width="11.5" style="58"/>
    <col min="770" max="770" width="27.5" style="58" bestFit="1" customWidth="1"/>
    <col min="771" max="771" width="15.5" style="58" bestFit="1" customWidth="1"/>
    <col min="772" max="772" width="20.83203125" style="58" bestFit="1" customWidth="1"/>
    <col min="773" max="773" width="20.5" style="58" bestFit="1" customWidth="1"/>
    <col min="774" max="774" width="16.83203125" style="58" bestFit="1" customWidth="1"/>
    <col min="775" max="775" width="19.1640625" style="58" bestFit="1" customWidth="1"/>
    <col min="776" max="776" width="17.5" style="58" customWidth="1"/>
    <col min="777" max="777" width="22.1640625" style="58" bestFit="1" customWidth="1"/>
    <col min="778" max="778" width="15.5" style="58" bestFit="1" customWidth="1"/>
    <col min="779" max="779" width="15.33203125" style="58" bestFit="1" customWidth="1"/>
    <col min="780" max="1025" width="11.5" style="58"/>
    <col min="1026" max="1026" width="27.5" style="58" bestFit="1" customWidth="1"/>
    <col min="1027" max="1027" width="15.5" style="58" bestFit="1" customWidth="1"/>
    <col min="1028" max="1028" width="20.83203125" style="58" bestFit="1" customWidth="1"/>
    <col min="1029" max="1029" width="20.5" style="58" bestFit="1" customWidth="1"/>
    <col min="1030" max="1030" width="16.83203125" style="58" bestFit="1" customWidth="1"/>
    <col min="1031" max="1031" width="19.1640625" style="58" bestFit="1" customWidth="1"/>
    <col min="1032" max="1032" width="17.5" style="58" customWidth="1"/>
    <col min="1033" max="1033" width="22.1640625" style="58" bestFit="1" customWidth="1"/>
    <col min="1034" max="1034" width="15.5" style="58" bestFit="1" customWidth="1"/>
    <col min="1035" max="1035" width="15.33203125" style="58" bestFit="1" customWidth="1"/>
    <col min="1036" max="1281" width="11.5" style="58"/>
    <col min="1282" max="1282" width="27.5" style="58" bestFit="1" customWidth="1"/>
    <col min="1283" max="1283" width="15.5" style="58" bestFit="1" customWidth="1"/>
    <col min="1284" max="1284" width="20.83203125" style="58" bestFit="1" customWidth="1"/>
    <col min="1285" max="1285" width="20.5" style="58" bestFit="1" customWidth="1"/>
    <col min="1286" max="1286" width="16.83203125" style="58" bestFit="1" customWidth="1"/>
    <col min="1287" max="1287" width="19.1640625" style="58" bestFit="1" customWidth="1"/>
    <col min="1288" max="1288" width="17.5" style="58" customWidth="1"/>
    <col min="1289" max="1289" width="22.1640625" style="58" bestFit="1" customWidth="1"/>
    <col min="1290" max="1290" width="15.5" style="58" bestFit="1" customWidth="1"/>
    <col min="1291" max="1291" width="15.33203125" style="58" bestFit="1" customWidth="1"/>
    <col min="1292" max="1537" width="11.5" style="58"/>
    <col min="1538" max="1538" width="27.5" style="58" bestFit="1" customWidth="1"/>
    <col min="1539" max="1539" width="15.5" style="58" bestFit="1" customWidth="1"/>
    <col min="1540" max="1540" width="20.83203125" style="58" bestFit="1" customWidth="1"/>
    <col min="1541" max="1541" width="20.5" style="58" bestFit="1" customWidth="1"/>
    <col min="1542" max="1542" width="16.83203125" style="58" bestFit="1" customWidth="1"/>
    <col min="1543" max="1543" width="19.1640625" style="58" bestFit="1" customWidth="1"/>
    <col min="1544" max="1544" width="17.5" style="58" customWidth="1"/>
    <col min="1545" max="1545" width="22.1640625" style="58" bestFit="1" customWidth="1"/>
    <col min="1546" max="1546" width="15.5" style="58" bestFit="1" customWidth="1"/>
    <col min="1547" max="1547" width="15.33203125" style="58" bestFit="1" customWidth="1"/>
    <col min="1548" max="1793" width="11.5" style="58"/>
    <col min="1794" max="1794" width="27.5" style="58" bestFit="1" customWidth="1"/>
    <col min="1795" max="1795" width="15.5" style="58" bestFit="1" customWidth="1"/>
    <col min="1796" max="1796" width="20.83203125" style="58" bestFit="1" customWidth="1"/>
    <col min="1797" max="1797" width="20.5" style="58" bestFit="1" customWidth="1"/>
    <col min="1798" max="1798" width="16.83203125" style="58" bestFit="1" customWidth="1"/>
    <col min="1799" max="1799" width="19.1640625" style="58" bestFit="1" customWidth="1"/>
    <col min="1800" max="1800" width="17.5" style="58" customWidth="1"/>
    <col min="1801" max="1801" width="22.1640625" style="58" bestFit="1" customWidth="1"/>
    <col min="1802" max="1802" width="15.5" style="58" bestFit="1" customWidth="1"/>
    <col min="1803" max="1803" width="15.33203125" style="58" bestFit="1" customWidth="1"/>
    <col min="1804" max="2049" width="11.5" style="58"/>
    <col min="2050" max="2050" width="27.5" style="58" bestFit="1" customWidth="1"/>
    <col min="2051" max="2051" width="15.5" style="58" bestFit="1" customWidth="1"/>
    <col min="2052" max="2052" width="20.83203125" style="58" bestFit="1" customWidth="1"/>
    <col min="2053" max="2053" width="20.5" style="58" bestFit="1" customWidth="1"/>
    <col min="2054" max="2054" width="16.83203125" style="58" bestFit="1" customWidth="1"/>
    <col min="2055" max="2055" width="19.1640625" style="58" bestFit="1" customWidth="1"/>
    <col min="2056" max="2056" width="17.5" style="58" customWidth="1"/>
    <col min="2057" max="2057" width="22.1640625" style="58" bestFit="1" customWidth="1"/>
    <col min="2058" max="2058" width="15.5" style="58" bestFit="1" customWidth="1"/>
    <col min="2059" max="2059" width="15.33203125" style="58" bestFit="1" customWidth="1"/>
    <col min="2060" max="2305" width="11.5" style="58"/>
    <col min="2306" max="2306" width="27.5" style="58" bestFit="1" customWidth="1"/>
    <col min="2307" max="2307" width="15.5" style="58" bestFit="1" customWidth="1"/>
    <col min="2308" max="2308" width="20.83203125" style="58" bestFit="1" customWidth="1"/>
    <col min="2309" max="2309" width="20.5" style="58" bestFit="1" customWidth="1"/>
    <col min="2310" max="2310" width="16.83203125" style="58" bestFit="1" customWidth="1"/>
    <col min="2311" max="2311" width="19.1640625" style="58" bestFit="1" customWidth="1"/>
    <col min="2312" max="2312" width="17.5" style="58" customWidth="1"/>
    <col min="2313" max="2313" width="22.1640625" style="58" bestFit="1" customWidth="1"/>
    <col min="2314" max="2314" width="15.5" style="58" bestFit="1" customWidth="1"/>
    <col min="2315" max="2315" width="15.33203125" style="58" bestFit="1" customWidth="1"/>
    <col min="2316" max="2561" width="11.5" style="58"/>
    <col min="2562" max="2562" width="27.5" style="58" bestFit="1" customWidth="1"/>
    <col min="2563" max="2563" width="15.5" style="58" bestFit="1" customWidth="1"/>
    <col min="2564" max="2564" width="20.83203125" style="58" bestFit="1" customWidth="1"/>
    <col min="2565" max="2565" width="20.5" style="58" bestFit="1" customWidth="1"/>
    <col min="2566" max="2566" width="16.83203125" style="58" bestFit="1" customWidth="1"/>
    <col min="2567" max="2567" width="19.1640625" style="58" bestFit="1" customWidth="1"/>
    <col min="2568" max="2568" width="17.5" style="58" customWidth="1"/>
    <col min="2569" max="2569" width="22.1640625" style="58" bestFit="1" customWidth="1"/>
    <col min="2570" max="2570" width="15.5" style="58" bestFit="1" customWidth="1"/>
    <col min="2571" max="2571" width="15.33203125" style="58" bestFit="1" customWidth="1"/>
    <col min="2572" max="2817" width="11.5" style="58"/>
    <col min="2818" max="2818" width="27.5" style="58" bestFit="1" customWidth="1"/>
    <col min="2819" max="2819" width="15.5" style="58" bestFit="1" customWidth="1"/>
    <col min="2820" max="2820" width="20.83203125" style="58" bestFit="1" customWidth="1"/>
    <col min="2821" max="2821" width="20.5" style="58" bestFit="1" customWidth="1"/>
    <col min="2822" max="2822" width="16.83203125" style="58" bestFit="1" customWidth="1"/>
    <col min="2823" max="2823" width="19.1640625" style="58" bestFit="1" customWidth="1"/>
    <col min="2824" max="2824" width="17.5" style="58" customWidth="1"/>
    <col min="2825" max="2825" width="22.1640625" style="58" bestFit="1" customWidth="1"/>
    <col min="2826" max="2826" width="15.5" style="58" bestFit="1" customWidth="1"/>
    <col min="2827" max="2827" width="15.33203125" style="58" bestFit="1" customWidth="1"/>
    <col min="2828" max="3073" width="11.5" style="58"/>
    <col min="3074" max="3074" width="27.5" style="58" bestFit="1" customWidth="1"/>
    <col min="3075" max="3075" width="15.5" style="58" bestFit="1" customWidth="1"/>
    <col min="3076" max="3076" width="20.83203125" style="58" bestFit="1" customWidth="1"/>
    <col min="3077" max="3077" width="20.5" style="58" bestFit="1" customWidth="1"/>
    <col min="3078" max="3078" width="16.83203125" style="58" bestFit="1" customWidth="1"/>
    <col min="3079" max="3079" width="19.1640625" style="58" bestFit="1" customWidth="1"/>
    <col min="3080" max="3080" width="17.5" style="58" customWidth="1"/>
    <col min="3081" max="3081" width="22.1640625" style="58" bestFit="1" customWidth="1"/>
    <col min="3082" max="3082" width="15.5" style="58" bestFit="1" customWidth="1"/>
    <col min="3083" max="3083" width="15.33203125" style="58" bestFit="1" customWidth="1"/>
    <col min="3084" max="3329" width="11.5" style="58"/>
    <col min="3330" max="3330" width="27.5" style="58" bestFit="1" customWidth="1"/>
    <col min="3331" max="3331" width="15.5" style="58" bestFit="1" customWidth="1"/>
    <col min="3332" max="3332" width="20.83203125" style="58" bestFit="1" customWidth="1"/>
    <col min="3333" max="3333" width="20.5" style="58" bestFit="1" customWidth="1"/>
    <col min="3334" max="3334" width="16.83203125" style="58" bestFit="1" customWidth="1"/>
    <col min="3335" max="3335" width="19.1640625" style="58" bestFit="1" customWidth="1"/>
    <col min="3336" max="3336" width="17.5" style="58" customWidth="1"/>
    <col min="3337" max="3337" width="22.1640625" style="58" bestFit="1" customWidth="1"/>
    <col min="3338" max="3338" width="15.5" style="58" bestFit="1" customWidth="1"/>
    <col min="3339" max="3339" width="15.33203125" style="58" bestFit="1" customWidth="1"/>
    <col min="3340" max="3585" width="11.5" style="58"/>
    <col min="3586" max="3586" width="27.5" style="58" bestFit="1" customWidth="1"/>
    <col min="3587" max="3587" width="15.5" style="58" bestFit="1" customWidth="1"/>
    <col min="3588" max="3588" width="20.83203125" style="58" bestFit="1" customWidth="1"/>
    <col min="3589" max="3589" width="20.5" style="58" bestFit="1" customWidth="1"/>
    <col min="3590" max="3590" width="16.83203125" style="58" bestFit="1" customWidth="1"/>
    <col min="3591" max="3591" width="19.1640625" style="58" bestFit="1" customWidth="1"/>
    <col min="3592" max="3592" width="17.5" style="58" customWidth="1"/>
    <col min="3593" max="3593" width="22.1640625" style="58" bestFit="1" customWidth="1"/>
    <col min="3594" max="3594" width="15.5" style="58" bestFit="1" customWidth="1"/>
    <col min="3595" max="3595" width="15.33203125" style="58" bestFit="1" customWidth="1"/>
    <col min="3596" max="3841" width="11.5" style="58"/>
    <col min="3842" max="3842" width="27.5" style="58" bestFit="1" customWidth="1"/>
    <col min="3843" max="3843" width="15.5" style="58" bestFit="1" customWidth="1"/>
    <col min="3844" max="3844" width="20.83203125" style="58" bestFit="1" customWidth="1"/>
    <col min="3845" max="3845" width="20.5" style="58" bestFit="1" customWidth="1"/>
    <col min="3846" max="3846" width="16.83203125" style="58" bestFit="1" customWidth="1"/>
    <col min="3847" max="3847" width="19.1640625" style="58" bestFit="1" customWidth="1"/>
    <col min="3848" max="3848" width="17.5" style="58" customWidth="1"/>
    <col min="3849" max="3849" width="22.1640625" style="58" bestFit="1" customWidth="1"/>
    <col min="3850" max="3850" width="15.5" style="58" bestFit="1" customWidth="1"/>
    <col min="3851" max="3851" width="15.33203125" style="58" bestFit="1" customWidth="1"/>
    <col min="3852" max="4097" width="11.5" style="58"/>
    <col min="4098" max="4098" width="27.5" style="58" bestFit="1" customWidth="1"/>
    <col min="4099" max="4099" width="15.5" style="58" bestFit="1" customWidth="1"/>
    <col min="4100" max="4100" width="20.83203125" style="58" bestFit="1" customWidth="1"/>
    <col min="4101" max="4101" width="20.5" style="58" bestFit="1" customWidth="1"/>
    <col min="4102" max="4102" width="16.83203125" style="58" bestFit="1" customWidth="1"/>
    <col min="4103" max="4103" width="19.1640625" style="58" bestFit="1" customWidth="1"/>
    <col min="4104" max="4104" width="17.5" style="58" customWidth="1"/>
    <col min="4105" max="4105" width="22.1640625" style="58" bestFit="1" customWidth="1"/>
    <col min="4106" max="4106" width="15.5" style="58" bestFit="1" customWidth="1"/>
    <col min="4107" max="4107" width="15.33203125" style="58" bestFit="1" customWidth="1"/>
    <col min="4108" max="4353" width="11.5" style="58"/>
    <col min="4354" max="4354" width="27.5" style="58" bestFit="1" customWidth="1"/>
    <col min="4355" max="4355" width="15.5" style="58" bestFit="1" customWidth="1"/>
    <col min="4356" max="4356" width="20.83203125" style="58" bestFit="1" customWidth="1"/>
    <col min="4357" max="4357" width="20.5" style="58" bestFit="1" customWidth="1"/>
    <col min="4358" max="4358" width="16.83203125" style="58" bestFit="1" customWidth="1"/>
    <col min="4359" max="4359" width="19.1640625" style="58" bestFit="1" customWidth="1"/>
    <col min="4360" max="4360" width="17.5" style="58" customWidth="1"/>
    <col min="4361" max="4361" width="22.1640625" style="58" bestFit="1" customWidth="1"/>
    <col min="4362" max="4362" width="15.5" style="58" bestFit="1" customWidth="1"/>
    <col min="4363" max="4363" width="15.33203125" style="58" bestFit="1" customWidth="1"/>
    <col min="4364" max="4609" width="11.5" style="58"/>
    <col min="4610" max="4610" width="27.5" style="58" bestFit="1" customWidth="1"/>
    <col min="4611" max="4611" width="15.5" style="58" bestFit="1" customWidth="1"/>
    <col min="4612" max="4612" width="20.83203125" style="58" bestFit="1" customWidth="1"/>
    <col min="4613" max="4613" width="20.5" style="58" bestFit="1" customWidth="1"/>
    <col min="4614" max="4614" width="16.83203125" style="58" bestFit="1" customWidth="1"/>
    <col min="4615" max="4615" width="19.1640625" style="58" bestFit="1" customWidth="1"/>
    <col min="4616" max="4616" width="17.5" style="58" customWidth="1"/>
    <col min="4617" max="4617" width="22.1640625" style="58" bestFit="1" customWidth="1"/>
    <col min="4618" max="4618" width="15.5" style="58" bestFit="1" customWidth="1"/>
    <col min="4619" max="4619" width="15.33203125" style="58" bestFit="1" customWidth="1"/>
    <col min="4620" max="4865" width="11.5" style="58"/>
    <col min="4866" max="4866" width="27.5" style="58" bestFit="1" customWidth="1"/>
    <col min="4867" max="4867" width="15.5" style="58" bestFit="1" customWidth="1"/>
    <col min="4868" max="4868" width="20.83203125" style="58" bestFit="1" customWidth="1"/>
    <col min="4869" max="4869" width="20.5" style="58" bestFit="1" customWidth="1"/>
    <col min="4870" max="4870" width="16.83203125" style="58" bestFit="1" customWidth="1"/>
    <col min="4871" max="4871" width="19.1640625" style="58" bestFit="1" customWidth="1"/>
    <col min="4872" max="4872" width="17.5" style="58" customWidth="1"/>
    <col min="4873" max="4873" width="22.1640625" style="58" bestFit="1" customWidth="1"/>
    <col min="4874" max="4874" width="15.5" style="58" bestFit="1" customWidth="1"/>
    <col min="4875" max="4875" width="15.33203125" style="58" bestFit="1" customWidth="1"/>
    <col min="4876" max="5121" width="11.5" style="58"/>
    <col min="5122" max="5122" width="27.5" style="58" bestFit="1" customWidth="1"/>
    <col min="5123" max="5123" width="15.5" style="58" bestFit="1" customWidth="1"/>
    <col min="5124" max="5124" width="20.83203125" style="58" bestFit="1" customWidth="1"/>
    <col min="5125" max="5125" width="20.5" style="58" bestFit="1" customWidth="1"/>
    <col min="5126" max="5126" width="16.83203125" style="58" bestFit="1" customWidth="1"/>
    <col min="5127" max="5127" width="19.1640625" style="58" bestFit="1" customWidth="1"/>
    <col min="5128" max="5128" width="17.5" style="58" customWidth="1"/>
    <col min="5129" max="5129" width="22.1640625" style="58" bestFit="1" customWidth="1"/>
    <col min="5130" max="5130" width="15.5" style="58" bestFit="1" customWidth="1"/>
    <col min="5131" max="5131" width="15.33203125" style="58" bestFit="1" customWidth="1"/>
    <col min="5132" max="5377" width="11.5" style="58"/>
    <col min="5378" max="5378" width="27.5" style="58" bestFit="1" customWidth="1"/>
    <col min="5379" max="5379" width="15.5" style="58" bestFit="1" customWidth="1"/>
    <col min="5380" max="5380" width="20.83203125" style="58" bestFit="1" customWidth="1"/>
    <col min="5381" max="5381" width="20.5" style="58" bestFit="1" customWidth="1"/>
    <col min="5382" max="5382" width="16.83203125" style="58" bestFit="1" customWidth="1"/>
    <col min="5383" max="5383" width="19.1640625" style="58" bestFit="1" customWidth="1"/>
    <col min="5384" max="5384" width="17.5" style="58" customWidth="1"/>
    <col min="5385" max="5385" width="22.1640625" style="58" bestFit="1" customWidth="1"/>
    <col min="5386" max="5386" width="15.5" style="58" bestFit="1" customWidth="1"/>
    <col min="5387" max="5387" width="15.33203125" style="58" bestFit="1" customWidth="1"/>
    <col min="5388" max="5633" width="11.5" style="58"/>
    <col min="5634" max="5634" width="27.5" style="58" bestFit="1" customWidth="1"/>
    <col min="5635" max="5635" width="15.5" style="58" bestFit="1" customWidth="1"/>
    <col min="5636" max="5636" width="20.83203125" style="58" bestFit="1" customWidth="1"/>
    <col min="5637" max="5637" width="20.5" style="58" bestFit="1" customWidth="1"/>
    <col min="5638" max="5638" width="16.83203125" style="58" bestFit="1" customWidth="1"/>
    <col min="5639" max="5639" width="19.1640625" style="58" bestFit="1" customWidth="1"/>
    <col min="5640" max="5640" width="17.5" style="58" customWidth="1"/>
    <col min="5641" max="5641" width="22.1640625" style="58" bestFit="1" customWidth="1"/>
    <col min="5642" max="5642" width="15.5" style="58" bestFit="1" customWidth="1"/>
    <col min="5643" max="5643" width="15.33203125" style="58" bestFit="1" customWidth="1"/>
    <col min="5644" max="5889" width="11.5" style="58"/>
    <col min="5890" max="5890" width="27.5" style="58" bestFit="1" customWidth="1"/>
    <col min="5891" max="5891" width="15.5" style="58" bestFit="1" customWidth="1"/>
    <col min="5892" max="5892" width="20.83203125" style="58" bestFit="1" customWidth="1"/>
    <col min="5893" max="5893" width="20.5" style="58" bestFit="1" customWidth="1"/>
    <col min="5894" max="5894" width="16.83203125" style="58" bestFit="1" customWidth="1"/>
    <col min="5895" max="5895" width="19.1640625" style="58" bestFit="1" customWidth="1"/>
    <col min="5896" max="5896" width="17.5" style="58" customWidth="1"/>
    <col min="5897" max="5897" width="22.1640625" style="58" bestFit="1" customWidth="1"/>
    <col min="5898" max="5898" width="15.5" style="58" bestFit="1" customWidth="1"/>
    <col min="5899" max="5899" width="15.33203125" style="58" bestFit="1" customWidth="1"/>
    <col min="5900" max="6145" width="11.5" style="58"/>
    <col min="6146" max="6146" width="27.5" style="58" bestFit="1" customWidth="1"/>
    <col min="6147" max="6147" width="15.5" style="58" bestFit="1" customWidth="1"/>
    <col min="6148" max="6148" width="20.83203125" style="58" bestFit="1" customWidth="1"/>
    <col min="6149" max="6149" width="20.5" style="58" bestFit="1" customWidth="1"/>
    <col min="6150" max="6150" width="16.83203125" style="58" bestFit="1" customWidth="1"/>
    <col min="6151" max="6151" width="19.1640625" style="58" bestFit="1" customWidth="1"/>
    <col min="6152" max="6152" width="17.5" style="58" customWidth="1"/>
    <col min="6153" max="6153" width="22.1640625" style="58" bestFit="1" customWidth="1"/>
    <col min="6154" max="6154" width="15.5" style="58" bestFit="1" customWidth="1"/>
    <col min="6155" max="6155" width="15.33203125" style="58" bestFit="1" customWidth="1"/>
    <col min="6156" max="6401" width="11.5" style="58"/>
    <col min="6402" max="6402" width="27.5" style="58" bestFit="1" customWidth="1"/>
    <col min="6403" max="6403" width="15.5" style="58" bestFit="1" customWidth="1"/>
    <col min="6404" max="6404" width="20.83203125" style="58" bestFit="1" customWidth="1"/>
    <col min="6405" max="6405" width="20.5" style="58" bestFit="1" customWidth="1"/>
    <col min="6406" max="6406" width="16.83203125" style="58" bestFit="1" customWidth="1"/>
    <col min="6407" max="6407" width="19.1640625" style="58" bestFit="1" customWidth="1"/>
    <col min="6408" max="6408" width="17.5" style="58" customWidth="1"/>
    <col min="6409" max="6409" width="22.1640625" style="58" bestFit="1" customWidth="1"/>
    <col min="6410" max="6410" width="15.5" style="58" bestFit="1" customWidth="1"/>
    <col min="6411" max="6411" width="15.33203125" style="58" bestFit="1" customWidth="1"/>
    <col min="6412" max="6657" width="11.5" style="58"/>
    <col min="6658" max="6658" width="27.5" style="58" bestFit="1" customWidth="1"/>
    <col min="6659" max="6659" width="15.5" style="58" bestFit="1" customWidth="1"/>
    <col min="6660" max="6660" width="20.83203125" style="58" bestFit="1" customWidth="1"/>
    <col min="6661" max="6661" width="20.5" style="58" bestFit="1" customWidth="1"/>
    <col min="6662" max="6662" width="16.83203125" style="58" bestFit="1" customWidth="1"/>
    <col min="6663" max="6663" width="19.1640625" style="58" bestFit="1" customWidth="1"/>
    <col min="6664" max="6664" width="17.5" style="58" customWidth="1"/>
    <col min="6665" max="6665" width="22.1640625" style="58" bestFit="1" customWidth="1"/>
    <col min="6666" max="6666" width="15.5" style="58" bestFit="1" customWidth="1"/>
    <col min="6667" max="6667" width="15.33203125" style="58" bestFit="1" customWidth="1"/>
    <col min="6668" max="6913" width="11.5" style="58"/>
    <col min="6914" max="6914" width="27.5" style="58" bestFit="1" customWidth="1"/>
    <col min="6915" max="6915" width="15.5" style="58" bestFit="1" customWidth="1"/>
    <col min="6916" max="6916" width="20.83203125" style="58" bestFit="1" customWidth="1"/>
    <col min="6917" max="6917" width="20.5" style="58" bestFit="1" customWidth="1"/>
    <col min="6918" max="6918" width="16.83203125" style="58" bestFit="1" customWidth="1"/>
    <col min="6919" max="6919" width="19.1640625" style="58" bestFit="1" customWidth="1"/>
    <col min="6920" max="6920" width="17.5" style="58" customWidth="1"/>
    <col min="6921" max="6921" width="22.1640625" style="58" bestFit="1" customWidth="1"/>
    <col min="6922" max="6922" width="15.5" style="58" bestFit="1" customWidth="1"/>
    <col min="6923" max="6923" width="15.33203125" style="58" bestFit="1" customWidth="1"/>
    <col min="6924" max="7169" width="11.5" style="58"/>
    <col min="7170" max="7170" width="27.5" style="58" bestFit="1" customWidth="1"/>
    <col min="7171" max="7171" width="15.5" style="58" bestFit="1" customWidth="1"/>
    <col min="7172" max="7172" width="20.83203125" style="58" bestFit="1" customWidth="1"/>
    <col min="7173" max="7173" width="20.5" style="58" bestFit="1" customWidth="1"/>
    <col min="7174" max="7174" width="16.83203125" style="58" bestFit="1" customWidth="1"/>
    <col min="7175" max="7175" width="19.1640625" style="58" bestFit="1" customWidth="1"/>
    <col min="7176" max="7176" width="17.5" style="58" customWidth="1"/>
    <col min="7177" max="7177" width="22.1640625" style="58" bestFit="1" customWidth="1"/>
    <col min="7178" max="7178" width="15.5" style="58" bestFit="1" customWidth="1"/>
    <col min="7179" max="7179" width="15.33203125" style="58" bestFit="1" customWidth="1"/>
    <col min="7180" max="7425" width="11.5" style="58"/>
    <col min="7426" max="7426" width="27.5" style="58" bestFit="1" customWidth="1"/>
    <col min="7427" max="7427" width="15.5" style="58" bestFit="1" customWidth="1"/>
    <col min="7428" max="7428" width="20.83203125" style="58" bestFit="1" customWidth="1"/>
    <col min="7429" max="7429" width="20.5" style="58" bestFit="1" customWidth="1"/>
    <col min="7430" max="7430" width="16.83203125" style="58" bestFit="1" customWidth="1"/>
    <col min="7431" max="7431" width="19.1640625" style="58" bestFit="1" customWidth="1"/>
    <col min="7432" max="7432" width="17.5" style="58" customWidth="1"/>
    <col min="7433" max="7433" width="22.1640625" style="58" bestFit="1" customWidth="1"/>
    <col min="7434" max="7434" width="15.5" style="58" bestFit="1" customWidth="1"/>
    <col min="7435" max="7435" width="15.33203125" style="58" bestFit="1" customWidth="1"/>
    <col min="7436" max="7681" width="11.5" style="58"/>
    <col min="7682" max="7682" width="27.5" style="58" bestFit="1" customWidth="1"/>
    <col min="7683" max="7683" width="15.5" style="58" bestFit="1" customWidth="1"/>
    <col min="7684" max="7684" width="20.83203125" style="58" bestFit="1" customWidth="1"/>
    <col min="7685" max="7685" width="20.5" style="58" bestFit="1" customWidth="1"/>
    <col min="7686" max="7686" width="16.83203125" style="58" bestFit="1" customWidth="1"/>
    <col min="7687" max="7687" width="19.1640625" style="58" bestFit="1" customWidth="1"/>
    <col min="7688" max="7688" width="17.5" style="58" customWidth="1"/>
    <col min="7689" max="7689" width="22.1640625" style="58" bestFit="1" customWidth="1"/>
    <col min="7690" max="7690" width="15.5" style="58" bestFit="1" customWidth="1"/>
    <col min="7691" max="7691" width="15.33203125" style="58" bestFit="1" customWidth="1"/>
    <col min="7692" max="7937" width="11.5" style="58"/>
    <col min="7938" max="7938" width="27.5" style="58" bestFit="1" customWidth="1"/>
    <col min="7939" max="7939" width="15.5" style="58" bestFit="1" customWidth="1"/>
    <col min="7940" max="7940" width="20.83203125" style="58" bestFit="1" customWidth="1"/>
    <col min="7941" max="7941" width="20.5" style="58" bestFit="1" customWidth="1"/>
    <col min="7942" max="7942" width="16.83203125" style="58" bestFit="1" customWidth="1"/>
    <col min="7943" max="7943" width="19.1640625" style="58" bestFit="1" customWidth="1"/>
    <col min="7944" max="7944" width="17.5" style="58" customWidth="1"/>
    <col min="7945" max="7945" width="22.1640625" style="58" bestFit="1" customWidth="1"/>
    <col min="7946" max="7946" width="15.5" style="58" bestFit="1" customWidth="1"/>
    <col min="7947" max="7947" width="15.33203125" style="58" bestFit="1" customWidth="1"/>
    <col min="7948" max="8193" width="11.5" style="58"/>
    <col min="8194" max="8194" width="27.5" style="58" bestFit="1" customWidth="1"/>
    <col min="8195" max="8195" width="15.5" style="58" bestFit="1" customWidth="1"/>
    <col min="8196" max="8196" width="20.83203125" style="58" bestFit="1" customWidth="1"/>
    <col min="8197" max="8197" width="20.5" style="58" bestFit="1" customWidth="1"/>
    <col min="8198" max="8198" width="16.83203125" style="58" bestFit="1" customWidth="1"/>
    <col min="8199" max="8199" width="19.1640625" style="58" bestFit="1" customWidth="1"/>
    <col min="8200" max="8200" width="17.5" style="58" customWidth="1"/>
    <col min="8201" max="8201" width="22.1640625" style="58" bestFit="1" customWidth="1"/>
    <col min="8202" max="8202" width="15.5" style="58" bestFit="1" customWidth="1"/>
    <col min="8203" max="8203" width="15.33203125" style="58" bestFit="1" customWidth="1"/>
    <col min="8204" max="8449" width="11.5" style="58"/>
    <col min="8450" max="8450" width="27.5" style="58" bestFit="1" customWidth="1"/>
    <col min="8451" max="8451" width="15.5" style="58" bestFit="1" customWidth="1"/>
    <col min="8452" max="8452" width="20.83203125" style="58" bestFit="1" customWidth="1"/>
    <col min="8453" max="8453" width="20.5" style="58" bestFit="1" customWidth="1"/>
    <col min="8454" max="8454" width="16.83203125" style="58" bestFit="1" customWidth="1"/>
    <col min="8455" max="8455" width="19.1640625" style="58" bestFit="1" customWidth="1"/>
    <col min="8456" max="8456" width="17.5" style="58" customWidth="1"/>
    <col min="8457" max="8457" width="22.1640625" style="58" bestFit="1" customWidth="1"/>
    <col min="8458" max="8458" width="15.5" style="58" bestFit="1" customWidth="1"/>
    <col min="8459" max="8459" width="15.33203125" style="58" bestFit="1" customWidth="1"/>
    <col min="8460" max="8705" width="11.5" style="58"/>
    <col min="8706" max="8706" width="27.5" style="58" bestFit="1" customWidth="1"/>
    <col min="8707" max="8707" width="15.5" style="58" bestFit="1" customWidth="1"/>
    <col min="8708" max="8708" width="20.83203125" style="58" bestFit="1" customWidth="1"/>
    <col min="8709" max="8709" width="20.5" style="58" bestFit="1" customWidth="1"/>
    <col min="8710" max="8710" width="16.83203125" style="58" bestFit="1" customWidth="1"/>
    <col min="8711" max="8711" width="19.1640625" style="58" bestFit="1" customWidth="1"/>
    <col min="8712" max="8712" width="17.5" style="58" customWidth="1"/>
    <col min="8713" max="8713" width="22.1640625" style="58" bestFit="1" customWidth="1"/>
    <col min="8714" max="8714" width="15.5" style="58" bestFit="1" customWidth="1"/>
    <col min="8715" max="8715" width="15.33203125" style="58" bestFit="1" customWidth="1"/>
    <col min="8716" max="8961" width="11.5" style="58"/>
    <col min="8962" max="8962" width="27.5" style="58" bestFit="1" customWidth="1"/>
    <col min="8963" max="8963" width="15.5" style="58" bestFit="1" customWidth="1"/>
    <col min="8964" max="8964" width="20.83203125" style="58" bestFit="1" customWidth="1"/>
    <col min="8965" max="8965" width="20.5" style="58" bestFit="1" customWidth="1"/>
    <col min="8966" max="8966" width="16.83203125" style="58" bestFit="1" customWidth="1"/>
    <col min="8967" max="8967" width="19.1640625" style="58" bestFit="1" customWidth="1"/>
    <col min="8968" max="8968" width="17.5" style="58" customWidth="1"/>
    <col min="8969" max="8969" width="22.1640625" style="58" bestFit="1" customWidth="1"/>
    <col min="8970" max="8970" width="15.5" style="58" bestFit="1" customWidth="1"/>
    <col min="8971" max="8971" width="15.33203125" style="58" bestFit="1" customWidth="1"/>
    <col min="8972" max="9217" width="11.5" style="58"/>
    <col min="9218" max="9218" width="27.5" style="58" bestFit="1" customWidth="1"/>
    <col min="9219" max="9219" width="15.5" style="58" bestFit="1" customWidth="1"/>
    <col min="9220" max="9220" width="20.83203125" style="58" bestFit="1" customWidth="1"/>
    <col min="9221" max="9221" width="20.5" style="58" bestFit="1" customWidth="1"/>
    <col min="9222" max="9222" width="16.83203125" style="58" bestFit="1" customWidth="1"/>
    <col min="9223" max="9223" width="19.1640625" style="58" bestFit="1" customWidth="1"/>
    <col min="9224" max="9224" width="17.5" style="58" customWidth="1"/>
    <col min="9225" max="9225" width="22.1640625" style="58" bestFit="1" customWidth="1"/>
    <col min="9226" max="9226" width="15.5" style="58" bestFit="1" customWidth="1"/>
    <col min="9227" max="9227" width="15.33203125" style="58" bestFit="1" customWidth="1"/>
    <col min="9228" max="9473" width="11.5" style="58"/>
    <col min="9474" max="9474" width="27.5" style="58" bestFit="1" customWidth="1"/>
    <col min="9475" max="9475" width="15.5" style="58" bestFit="1" customWidth="1"/>
    <col min="9476" max="9476" width="20.83203125" style="58" bestFit="1" customWidth="1"/>
    <col min="9477" max="9477" width="20.5" style="58" bestFit="1" customWidth="1"/>
    <col min="9478" max="9478" width="16.83203125" style="58" bestFit="1" customWidth="1"/>
    <col min="9479" max="9479" width="19.1640625" style="58" bestFit="1" customWidth="1"/>
    <col min="9480" max="9480" width="17.5" style="58" customWidth="1"/>
    <col min="9481" max="9481" width="22.1640625" style="58" bestFit="1" customWidth="1"/>
    <col min="9482" max="9482" width="15.5" style="58" bestFit="1" customWidth="1"/>
    <col min="9483" max="9483" width="15.33203125" style="58" bestFit="1" customWidth="1"/>
    <col min="9484" max="9729" width="11.5" style="58"/>
    <col min="9730" max="9730" width="27.5" style="58" bestFit="1" customWidth="1"/>
    <col min="9731" max="9731" width="15.5" style="58" bestFit="1" customWidth="1"/>
    <col min="9732" max="9732" width="20.83203125" style="58" bestFit="1" customWidth="1"/>
    <col min="9733" max="9733" width="20.5" style="58" bestFit="1" customWidth="1"/>
    <col min="9734" max="9734" width="16.83203125" style="58" bestFit="1" customWidth="1"/>
    <col min="9735" max="9735" width="19.1640625" style="58" bestFit="1" customWidth="1"/>
    <col min="9736" max="9736" width="17.5" style="58" customWidth="1"/>
    <col min="9737" max="9737" width="22.1640625" style="58" bestFit="1" customWidth="1"/>
    <col min="9738" max="9738" width="15.5" style="58" bestFit="1" customWidth="1"/>
    <col min="9739" max="9739" width="15.33203125" style="58" bestFit="1" customWidth="1"/>
    <col min="9740" max="9985" width="11.5" style="58"/>
    <col min="9986" max="9986" width="27.5" style="58" bestFit="1" customWidth="1"/>
    <col min="9987" max="9987" width="15.5" style="58" bestFit="1" customWidth="1"/>
    <col min="9988" max="9988" width="20.83203125" style="58" bestFit="1" customWidth="1"/>
    <col min="9989" max="9989" width="20.5" style="58" bestFit="1" customWidth="1"/>
    <col min="9990" max="9990" width="16.83203125" style="58" bestFit="1" customWidth="1"/>
    <col min="9991" max="9991" width="19.1640625" style="58" bestFit="1" customWidth="1"/>
    <col min="9992" max="9992" width="17.5" style="58" customWidth="1"/>
    <col min="9993" max="9993" width="22.1640625" style="58" bestFit="1" customWidth="1"/>
    <col min="9994" max="9994" width="15.5" style="58" bestFit="1" customWidth="1"/>
    <col min="9995" max="9995" width="15.33203125" style="58" bestFit="1" customWidth="1"/>
    <col min="9996" max="10241" width="11.5" style="58"/>
    <col min="10242" max="10242" width="27.5" style="58" bestFit="1" customWidth="1"/>
    <col min="10243" max="10243" width="15.5" style="58" bestFit="1" customWidth="1"/>
    <col min="10244" max="10244" width="20.83203125" style="58" bestFit="1" customWidth="1"/>
    <col min="10245" max="10245" width="20.5" style="58" bestFit="1" customWidth="1"/>
    <col min="10246" max="10246" width="16.83203125" style="58" bestFit="1" customWidth="1"/>
    <col min="10247" max="10247" width="19.1640625" style="58" bestFit="1" customWidth="1"/>
    <col min="10248" max="10248" width="17.5" style="58" customWidth="1"/>
    <col min="10249" max="10249" width="22.1640625" style="58" bestFit="1" customWidth="1"/>
    <col min="10250" max="10250" width="15.5" style="58" bestFit="1" customWidth="1"/>
    <col min="10251" max="10251" width="15.33203125" style="58" bestFit="1" customWidth="1"/>
    <col min="10252" max="10497" width="11.5" style="58"/>
    <col min="10498" max="10498" width="27.5" style="58" bestFit="1" customWidth="1"/>
    <col min="10499" max="10499" width="15.5" style="58" bestFit="1" customWidth="1"/>
    <col min="10500" max="10500" width="20.83203125" style="58" bestFit="1" customWidth="1"/>
    <col min="10501" max="10501" width="20.5" style="58" bestFit="1" customWidth="1"/>
    <col min="10502" max="10502" width="16.83203125" style="58" bestFit="1" customWidth="1"/>
    <col min="10503" max="10503" width="19.1640625" style="58" bestFit="1" customWidth="1"/>
    <col min="10504" max="10504" width="17.5" style="58" customWidth="1"/>
    <col min="10505" max="10505" width="22.1640625" style="58" bestFit="1" customWidth="1"/>
    <col min="10506" max="10506" width="15.5" style="58" bestFit="1" customWidth="1"/>
    <col min="10507" max="10507" width="15.33203125" style="58" bestFit="1" customWidth="1"/>
    <col min="10508" max="10753" width="11.5" style="58"/>
    <col min="10754" max="10754" width="27.5" style="58" bestFit="1" customWidth="1"/>
    <col min="10755" max="10755" width="15.5" style="58" bestFit="1" customWidth="1"/>
    <col min="10756" max="10756" width="20.83203125" style="58" bestFit="1" customWidth="1"/>
    <col min="10757" max="10757" width="20.5" style="58" bestFit="1" customWidth="1"/>
    <col min="10758" max="10758" width="16.83203125" style="58" bestFit="1" customWidth="1"/>
    <col min="10759" max="10759" width="19.1640625" style="58" bestFit="1" customWidth="1"/>
    <col min="10760" max="10760" width="17.5" style="58" customWidth="1"/>
    <col min="10761" max="10761" width="22.1640625" style="58" bestFit="1" customWidth="1"/>
    <col min="10762" max="10762" width="15.5" style="58" bestFit="1" customWidth="1"/>
    <col min="10763" max="10763" width="15.33203125" style="58" bestFit="1" customWidth="1"/>
    <col min="10764" max="11009" width="11.5" style="58"/>
    <col min="11010" max="11010" width="27.5" style="58" bestFit="1" customWidth="1"/>
    <col min="11011" max="11011" width="15.5" style="58" bestFit="1" customWidth="1"/>
    <col min="11012" max="11012" width="20.83203125" style="58" bestFit="1" customWidth="1"/>
    <col min="11013" max="11013" width="20.5" style="58" bestFit="1" customWidth="1"/>
    <col min="11014" max="11014" width="16.83203125" style="58" bestFit="1" customWidth="1"/>
    <col min="11015" max="11015" width="19.1640625" style="58" bestFit="1" customWidth="1"/>
    <col min="11016" max="11016" width="17.5" style="58" customWidth="1"/>
    <col min="11017" max="11017" width="22.1640625" style="58" bestFit="1" customWidth="1"/>
    <col min="11018" max="11018" width="15.5" style="58" bestFit="1" customWidth="1"/>
    <col min="11019" max="11019" width="15.33203125" style="58" bestFit="1" customWidth="1"/>
    <col min="11020" max="11265" width="11.5" style="58"/>
    <col min="11266" max="11266" width="27.5" style="58" bestFit="1" customWidth="1"/>
    <col min="11267" max="11267" width="15.5" style="58" bestFit="1" customWidth="1"/>
    <col min="11268" max="11268" width="20.83203125" style="58" bestFit="1" customWidth="1"/>
    <col min="11269" max="11269" width="20.5" style="58" bestFit="1" customWidth="1"/>
    <col min="11270" max="11270" width="16.83203125" style="58" bestFit="1" customWidth="1"/>
    <col min="11271" max="11271" width="19.1640625" style="58" bestFit="1" customWidth="1"/>
    <col min="11272" max="11272" width="17.5" style="58" customWidth="1"/>
    <col min="11273" max="11273" width="22.1640625" style="58" bestFit="1" customWidth="1"/>
    <col min="11274" max="11274" width="15.5" style="58" bestFit="1" customWidth="1"/>
    <col min="11275" max="11275" width="15.33203125" style="58" bestFit="1" customWidth="1"/>
    <col min="11276" max="11521" width="11.5" style="58"/>
    <col min="11522" max="11522" width="27.5" style="58" bestFit="1" customWidth="1"/>
    <col min="11523" max="11523" width="15.5" style="58" bestFit="1" customWidth="1"/>
    <col min="11524" max="11524" width="20.83203125" style="58" bestFit="1" customWidth="1"/>
    <col min="11525" max="11525" width="20.5" style="58" bestFit="1" customWidth="1"/>
    <col min="11526" max="11526" width="16.83203125" style="58" bestFit="1" customWidth="1"/>
    <col min="11527" max="11527" width="19.1640625" style="58" bestFit="1" customWidth="1"/>
    <col min="11528" max="11528" width="17.5" style="58" customWidth="1"/>
    <col min="11529" max="11529" width="22.1640625" style="58" bestFit="1" customWidth="1"/>
    <col min="11530" max="11530" width="15.5" style="58" bestFit="1" customWidth="1"/>
    <col min="11531" max="11531" width="15.33203125" style="58" bestFit="1" customWidth="1"/>
    <col min="11532" max="11777" width="11.5" style="58"/>
    <col min="11778" max="11778" width="27.5" style="58" bestFit="1" customWidth="1"/>
    <col min="11779" max="11779" width="15.5" style="58" bestFit="1" customWidth="1"/>
    <col min="11780" max="11780" width="20.83203125" style="58" bestFit="1" customWidth="1"/>
    <col min="11781" max="11781" width="20.5" style="58" bestFit="1" customWidth="1"/>
    <col min="11782" max="11782" width="16.83203125" style="58" bestFit="1" customWidth="1"/>
    <col min="11783" max="11783" width="19.1640625" style="58" bestFit="1" customWidth="1"/>
    <col min="11784" max="11784" width="17.5" style="58" customWidth="1"/>
    <col min="11785" max="11785" width="22.1640625" style="58" bestFit="1" customWidth="1"/>
    <col min="11786" max="11786" width="15.5" style="58" bestFit="1" customWidth="1"/>
    <col min="11787" max="11787" width="15.33203125" style="58" bestFit="1" customWidth="1"/>
    <col min="11788" max="12033" width="11.5" style="58"/>
    <col min="12034" max="12034" width="27.5" style="58" bestFit="1" customWidth="1"/>
    <col min="12035" max="12035" width="15.5" style="58" bestFit="1" customWidth="1"/>
    <col min="12036" max="12036" width="20.83203125" style="58" bestFit="1" customWidth="1"/>
    <col min="12037" max="12037" width="20.5" style="58" bestFit="1" customWidth="1"/>
    <col min="12038" max="12038" width="16.83203125" style="58" bestFit="1" customWidth="1"/>
    <col min="12039" max="12039" width="19.1640625" style="58" bestFit="1" customWidth="1"/>
    <col min="12040" max="12040" width="17.5" style="58" customWidth="1"/>
    <col min="12041" max="12041" width="22.1640625" style="58" bestFit="1" customWidth="1"/>
    <col min="12042" max="12042" width="15.5" style="58" bestFit="1" customWidth="1"/>
    <col min="12043" max="12043" width="15.33203125" style="58" bestFit="1" customWidth="1"/>
    <col min="12044" max="12289" width="11.5" style="58"/>
    <col min="12290" max="12290" width="27.5" style="58" bestFit="1" customWidth="1"/>
    <col min="12291" max="12291" width="15.5" style="58" bestFit="1" customWidth="1"/>
    <col min="12292" max="12292" width="20.83203125" style="58" bestFit="1" customWidth="1"/>
    <col min="12293" max="12293" width="20.5" style="58" bestFit="1" customWidth="1"/>
    <col min="12294" max="12294" width="16.83203125" style="58" bestFit="1" customWidth="1"/>
    <col min="12295" max="12295" width="19.1640625" style="58" bestFit="1" customWidth="1"/>
    <col min="12296" max="12296" width="17.5" style="58" customWidth="1"/>
    <col min="12297" max="12297" width="22.1640625" style="58" bestFit="1" customWidth="1"/>
    <col min="12298" max="12298" width="15.5" style="58" bestFit="1" customWidth="1"/>
    <col min="12299" max="12299" width="15.33203125" style="58" bestFit="1" customWidth="1"/>
    <col min="12300" max="12545" width="11.5" style="58"/>
    <col min="12546" max="12546" width="27.5" style="58" bestFit="1" customWidth="1"/>
    <col min="12547" max="12547" width="15.5" style="58" bestFit="1" customWidth="1"/>
    <col min="12548" max="12548" width="20.83203125" style="58" bestFit="1" customWidth="1"/>
    <col min="12549" max="12549" width="20.5" style="58" bestFit="1" customWidth="1"/>
    <col min="12550" max="12550" width="16.83203125" style="58" bestFit="1" customWidth="1"/>
    <col min="12551" max="12551" width="19.1640625" style="58" bestFit="1" customWidth="1"/>
    <col min="12552" max="12552" width="17.5" style="58" customWidth="1"/>
    <col min="12553" max="12553" width="22.1640625" style="58" bestFit="1" customWidth="1"/>
    <col min="12554" max="12554" width="15.5" style="58" bestFit="1" customWidth="1"/>
    <col min="12555" max="12555" width="15.33203125" style="58" bestFit="1" customWidth="1"/>
    <col min="12556" max="12801" width="11.5" style="58"/>
    <col min="12802" max="12802" width="27.5" style="58" bestFit="1" customWidth="1"/>
    <col min="12803" max="12803" width="15.5" style="58" bestFit="1" customWidth="1"/>
    <col min="12804" max="12804" width="20.83203125" style="58" bestFit="1" customWidth="1"/>
    <col min="12805" max="12805" width="20.5" style="58" bestFit="1" customWidth="1"/>
    <col min="12806" max="12806" width="16.83203125" style="58" bestFit="1" customWidth="1"/>
    <col min="12807" max="12807" width="19.1640625" style="58" bestFit="1" customWidth="1"/>
    <col min="12808" max="12808" width="17.5" style="58" customWidth="1"/>
    <col min="12809" max="12809" width="22.1640625" style="58" bestFit="1" customWidth="1"/>
    <col min="12810" max="12810" width="15.5" style="58" bestFit="1" customWidth="1"/>
    <col min="12811" max="12811" width="15.33203125" style="58" bestFit="1" customWidth="1"/>
    <col min="12812" max="13057" width="11.5" style="58"/>
    <col min="13058" max="13058" width="27.5" style="58" bestFit="1" customWidth="1"/>
    <col min="13059" max="13059" width="15.5" style="58" bestFit="1" customWidth="1"/>
    <col min="13060" max="13060" width="20.83203125" style="58" bestFit="1" customWidth="1"/>
    <col min="13061" max="13061" width="20.5" style="58" bestFit="1" customWidth="1"/>
    <col min="13062" max="13062" width="16.83203125" style="58" bestFit="1" customWidth="1"/>
    <col min="13063" max="13063" width="19.1640625" style="58" bestFit="1" customWidth="1"/>
    <col min="13064" max="13064" width="17.5" style="58" customWidth="1"/>
    <col min="13065" max="13065" width="22.1640625" style="58" bestFit="1" customWidth="1"/>
    <col min="13066" max="13066" width="15.5" style="58" bestFit="1" customWidth="1"/>
    <col min="13067" max="13067" width="15.33203125" style="58" bestFit="1" customWidth="1"/>
    <col min="13068" max="13313" width="11.5" style="58"/>
    <col min="13314" max="13314" width="27.5" style="58" bestFit="1" customWidth="1"/>
    <col min="13315" max="13315" width="15.5" style="58" bestFit="1" customWidth="1"/>
    <col min="13316" max="13316" width="20.83203125" style="58" bestFit="1" customWidth="1"/>
    <col min="13317" max="13317" width="20.5" style="58" bestFit="1" customWidth="1"/>
    <col min="13318" max="13318" width="16.83203125" style="58" bestFit="1" customWidth="1"/>
    <col min="13319" max="13319" width="19.1640625" style="58" bestFit="1" customWidth="1"/>
    <col min="13320" max="13320" width="17.5" style="58" customWidth="1"/>
    <col min="13321" max="13321" width="22.1640625" style="58" bestFit="1" customWidth="1"/>
    <col min="13322" max="13322" width="15.5" style="58" bestFit="1" customWidth="1"/>
    <col min="13323" max="13323" width="15.33203125" style="58" bestFit="1" customWidth="1"/>
    <col min="13324" max="13569" width="11.5" style="58"/>
    <col min="13570" max="13570" width="27.5" style="58" bestFit="1" customWidth="1"/>
    <col min="13571" max="13571" width="15.5" style="58" bestFit="1" customWidth="1"/>
    <col min="13572" max="13572" width="20.83203125" style="58" bestFit="1" customWidth="1"/>
    <col min="13573" max="13573" width="20.5" style="58" bestFit="1" customWidth="1"/>
    <col min="13574" max="13574" width="16.83203125" style="58" bestFit="1" customWidth="1"/>
    <col min="13575" max="13575" width="19.1640625" style="58" bestFit="1" customWidth="1"/>
    <col min="13576" max="13576" width="17.5" style="58" customWidth="1"/>
    <col min="13577" max="13577" width="22.1640625" style="58" bestFit="1" customWidth="1"/>
    <col min="13578" max="13578" width="15.5" style="58" bestFit="1" customWidth="1"/>
    <col min="13579" max="13579" width="15.33203125" style="58" bestFit="1" customWidth="1"/>
    <col min="13580" max="13825" width="11.5" style="58"/>
    <col min="13826" max="13826" width="27.5" style="58" bestFit="1" customWidth="1"/>
    <col min="13827" max="13827" width="15.5" style="58" bestFit="1" customWidth="1"/>
    <col min="13828" max="13828" width="20.83203125" style="58" bestFit="1" customWidth="1"/>
    <col min="13829" max="13829" width="20.5" style="58" bestFit="1" customWidth="1"/>
    <col min="13830" max="13830" width="16.83203125" style="58" bestFit="1" customWidth="1"/>
    <col min="13831" max="13831" width="19.1640625" style="58" bestFit="1" customWidth="1"/>
    <col min="13832" max="13832" width="17.5" style="58" customWidth="1"/>
    <col min="13833" max="13833" width="22.1640625" style="58" bestFit="1" customWidth="1"/>
    <col min="13834" max="13834" width="15.5" style="58" bestFit="1" customWidth="1"/>
    <col min="13835" max="13835" width="15.33203125" style="58" bestFit="1" customWidth="1"/>
    <col min="13836" max="14081" width="11.5" style="58"/>
    <col min="14082" max="14082" width="27.5" style="58" bestFit="1" customWidth="1"/>
    <col min="14083" max="14083" width="15.5" style="58" bestFit="1" customWidth="1"/>
    <col min="14084" max="14084" width="20.83203125" style="58" bestFit="1" customWidth="1"/>
    <col min="14085" max="14085" width="20.5" style="58" bestFit="1" customWidth="1"/>
    <col min="14086" max="14086" width="16.83203125" style="58" bestFit="1" customWidth="1"/>
    <col min="14087" max="14087" width="19.1640625" style="58" bestFit="1" customWidth="1"/>
    <col min="14088" max="14088" width="17.5" style="58" customWidth="1"/>
    <col min="14089" max="14089" width="22.1640625" style="58" bestFit="1" customWidth="1"/>
    <col min="14090" max="14090" width="15.5" style="58" bestFit="1" customWidth="1"/>
    <col min="14091" max="14091" width="15.33203125" style="58" bestFit="1" customWidth="1"/>
    <col min="14092" max="14337" width="11.5" style="58"/>
    <col min="14338" max="14338" width="27.5" style="58" bestFit="1" customWidth="1"/>
    <col min="14339" max="14339" width="15.5" style="58" bestFit="1" customWidth="1"/>
    <col min="14340" max="14340" width="20.83203125" style="58" bestFit="1" customWidth="1"/>
    <col min="14341" max="14341" width="20.5" style="58" bestFit="1" customWidth="1"/>
    <col min="14342" max="14342" width="16.83203125" style="58" bestFit="1" customWidth="1"/>
    <col min="14343" max="14343" width="19.1640625" style="58" bestFit="1" customWidth="1"/>
    <col min="14344" max="14344" width="17.5" style="58" customWidth="1"/>
    <col min="14345" max="14345" width="22.1640625" style="58" bestFit="1" customWidth="1"/>
    <col min="14346" max="14346" width="15.5" style="58" bestFit="1" customWidth="1"/>
    <col min="14347" max="14347" width="15.33203125" style="58" bestFit="1" customWidth="1"/>
    <col min="14348" max="14593" width="11.5" style="58"/>
    <col min="14594" max="14594" width="27.5" style="58" bestFit="1" customWidth="1"/>
    <col min="14595" max="14595" width="15.5" style="58" bestFit="1" customWidth="1"/>
    <col min="14596" max="14596" width="20.83203125" style="58" bestFit="1" customWidth="1"/>
    <col min="14597" max="14597" width="20.5" style="58" bestFit="1" customWidth="1"/>
    <col min="14598" max="14598" width="16.83203125" style="58" bestFit="1" customWidth="1"/>
    <col min="14599" max="14599" width="19.1640625" style="58" bestFit="1" customWidth="1"/>
    <col min="14600" max="14600" width="17.5" style="58" customWidth="1"/>
    <col min="14601" max="14601" width="22.1640625" style="58" bestFit="1" customWidth="1"/>
    <col min="14602" max="14602" width="15.5" style="58" bestFit="1" customWidth="1"/>
    <col min="14603" max="14603" width="15.33203125" style="58" bestFit="1" customWidth="1"/>
    <col min="14604" max="14849" width="11.5" style="58"/>
    <col min="14850" max="14850" width="27.5" style="58" bestFit="1" customWidth="1"/>
    <col min="14851" max="14851" width="15.5" style="58" bestFit="1" customWidth="1"/>
    <col min="14852" max="14852" width="20.83203125" style="58" bestFit="1" customWidth="1"/>
    <col min="14853" max="14853" width="20.5" style="58" bestFit="1" customWidth="1"/>
    <col min="14854" max="14854" width="16.83203125" style="58" bestFit="1" customWidth="1"/>
    <col min="14855" max="14855" width="19.1640625" style="58" bestFit="1" customWidth="1"/>
    <col min="14856" max="14856" width="17.5" style="58" customWidth="1"/>
    <col min="14857" max="14857" width="22.1640625" style="58" bestFit="1" customWidth="1"/>
    <col min="14858" max="14858" width="15.5" style="58" bestFit="1" customWidth="1"/>
    <col min="14859" max="14859" width="15.33203125" style="58" bestFit="1" customWidth="1"/>
    <col min="14860" max="15105" width="11.5" style="58"/>
    <col min="15106" max="15106" width="27.5" style="58" bestFit="1" customWidth="1"/>
    <col min="15107" max="15107" width="15.5" style="58" bestFit="1" customWidth="1"/>
    <col min="15108" max="15108" width="20.83203125" style="58" bestFit="1" customWidth="1"/>
    <col min="15109" max="15109" width="20.5" style="58" bestFit="1" customWidth="1"/>
    <col min="15110" max="15110" width="16.83203125" style="58" bestFit="1" customWidth="1"/>
    <col min="15111" max="15111" width="19.1640625" style="58" bestFit="1" customWidth="1"/>
    <col min="15112" max="15112" width="17.5" style="58" customWidth="1"/>
    <col min="15113" max="15113" width="22.1640625" style="58" bestFit="1" customWidth="1"/>
    <col min="15114" max="15114" width="15.5" style="58" bestFit="1" customWidth="1"/>
    <col min="15115" max="15115" width="15.33203125" style="58" bestFit="1" customWidth="1"/>
    <col min="15116" max="15361" width="11.5" style="58"/>
    <col min="15362" max="15362" width="27.5" style="58" bestFit="1" customWidth="1"/>
    <col min="15363" max="15363" width="15.5" style="58" bestFit="1" customWidth="1"/>
    <col min="15364" max="15364" width="20.83203125" style="58" bestFit="1" customWidth="1"/>
    <col min="15365" max="15365" width="20.5" style="58" bestFit="1" customWidth="1"/>
    <col min="15366" max="15366" width="16.83203125" style="58" bestFit="1" customWidth="1"/>
    <col min="15367" max="15367" width="19.1640625" style="58" bestFit="1" customWidth="1"/>
    <col min="15368" max="15368" width="17.5" style="58" customWidth="1"/>
    <col min="15369" max="15369" width="22.1640625" style="58" bestFit="1" customWidth="1"/>
    <col min="15370" max="15370" width="15.5" style="58" bestFit="1" customWidth="1"/>
    <col min="15371" max="15371" width="15.33203125" style="58" bestFit="1" customWidth="1"/>
    <col min="15372" max="15617" width="11.5" style="58"/>
    <col min="15618" max="15618" width="27.5" style="58" bestFit="1" customWidth="1"/>
    <col min="15619" max="15619" width="15.5" style="58" bestFit="1" customWidth="1"/>
    <col min="15620" max="15620" width="20.83203125" style="58" bestFit="1" customWidth="1"/>
    <col min="15621" max="15621" width="20.5" style="58" bestFit="1" customWidth="1"/>
    <col min="15622" max="15622" width="16.83203125" style="58" bestFit="1" customWidth="1"/>
    <col min="15623" max="15623" width="19.1640625" style="58" bestFit="1" customWidth="1"/>
    <col min="15624" max="15624" width="17.5" style="58" customWidth="1"/>
    <col min="15625" max="15625" width="22.1640625" style="58" bestFit="1" customWidth="1"/>
    <col min="15626" max="15626" width="15.5" style="58" bestFit="1" customWidth="1"/>
    <col min="15627" max="15627" width="15.33203125" style="58" bestFit="1" customWidth="1"/>
    <col min="15628" max="15873" width="11.5" style="58"/>
    <col min="15874" max="15874" width="27.5" style="58" bestFit="1" customWidth="1"/>
    <col min="15875" max="15875" width="15.5" style="58" bestFit="1" customWidth="1"/>
    <col min="15876" max="15876" width="20.83203125" style="58" bestFit="1" customWidth="1"/>
    <col min="15877" max="15877" width="20.5" style="58" bestFit="1" customWidth="1"/>
    <col min="15878" max="15878" width="16.83203125" style="58" bestFit="1" customWidth="1"/>
    <col min="15879" max="15879" width="19.1640625" style="58" bestFit="1" customWidth="1"/>
    <col min="15880" max="15880" width="17.5" style="58" customWidth="1"/>
    <col min="15881" max="15881" width="22.1640625" style="58" bestFit="1" customWidth="1"/>
    <col min="15882" max="15882" width="15.5" style="58" bestFit="1" customWidth="1"/>
    <col min="15883" max="15883" width="15.33203125" style="58" bestFit="1" customWidth="1"/>
    <col min="15884" max="16129" width="11.5" style="58"/>
    <col min="16130" max="16130" width="27.5" style="58" bestFit="1" customWidth="1"/>
    <col min="16131" max="16131" width="15.5" style="58" bestFit="1" customWidth="1"/>
    <col min="16132" max="16132" width="20.83203125" style="58" bestFit="1" customWidth="1"/>
    <col min="16133" max="16133" width="20.5" style="58" bestFit="1" customWidth="1"/>
    <col min="16134" max="16134" width="16.83203125" style="58" bestFit="1" customWidth="1"/>
    <col min="16135" max="16135" width="19.1640625" style="58" bestFit="1" customWidth="1"/>
    <col min="16136" max="16136" width="17.5" style="58" customWidth="1"/>
    <col min="16137" max="16137" width="22.1640625" style="58" bestFit="1" customWidth="1"/>
    <col min="16138" max="16138" width="15.5" style="58" bestFit="1" customWidth="1"/>
    <col min="16139" max="16139" width="15.33203125" style="58" bestFit="1" customWidth="1"/>
    <col min="16140" max="16384" width="11.5" style="58"/>
  </cols>
  <sheetData>
    <row r="1" spans="2:11">
      <c r="B1" s="186" t="s">
        <v>35</v>
      </c>
      <c r="C1" s="186"/>
      <c r="D1" s="186"/>
      <c r="E1" s="186"/>
      <c r="F1" s="186"/>
      <c r="G1" s="186"/>
      <c r="H1" s="186"/>
      <c r="I1" s="186"/>
      <c r="J1" s="186"/>
    </row>
    <row r="2" spans="2:11">
      <c r="B2" s="186" t="s">
        <v>36</v>
      </c>
      <c r="C2" s="186"/>
      <c r="D2" s="186"/>
      <c r="E2" s="186"/>
      <c r="F2" s="186"/>
      <c r="G2" s="186"/>
      <c r="H2" s="186"/>
      <c r="I2" s="186"/>
      <c r="J2" s="186"/>
    </row>
    <row r="3" spans="2:11" ht="15" thickBot="1"/>
    <row r="4" spans="2:11">
      <c r="B4" s="1" t="s">
        <v>37</v>
      </c>
      <c r="C4" s="187" t="s">
        <v>38</v>
      </c>
      <c r="D4" s="188"/>
    </row>
    <row r="5" spans="2:11">
      <c r="B5" s="2" t="s">
        <v>39</v>
      </c>
      <c r="C5" s="189" t="s">
        <v>38</v>
      </c>
      <c r="D5" s="190"/>
    </row>
    <row r="6" spans="2:11">
      <c r="B6" s="2" t="s">
        <v>40</v>
      </c>
      <c r="C6" s="189" t="s">
        <v>41</v>
      </c>
      <c r="D6" s="190"/>
    </row>
    <row r="7" spans="2:11" ht="15" thickBot="1">
      <c r="B7" s="3" t="s">
        <v>42</v>
      </c>
      <c r="C7" s="191" t="s">
        <v>43</v>
      </c>
      <c r="D7" s="192"/>
    </row>
    <row r="9" spans="2:11">
      <c r="B9" s="53" t="s">
        <v>0</v>
      </c>
      <c r="C9" s="59">
        <v>40135838.532339737</v>
      </c>
      <c r="D9" s="60"/>
      <c r="E9" s="45" t="s">
        <v>32</v>
      </c>
      <c r="F9" s="103">
        <f>C9*I11</f>
        <v>40133705.692038015</v>
      </c>
      <c r="H9" s="61" t="s">
        <v>1</v>
      </c>
      <c r="I9" s="62">
        <f>J36</f>
        <v>40268831.352038011</v>
      </c>
    </row>
    <row r="10" spans="2:11" ht="30">
      <c r="B10" s="4" t="s">
        <v>47</v>
      </c>
      <c r="C10" s="5">
        <v>40268831.353200004</v>
      </c>
      <c r="D10" s="63"/>
      <c r="E10" s="47" t="s">
        <v>4</v>
      </c>
      <c r="F10" s="104">
        <f>DAYS360(C14,C15)</f>
        <v>17</v>
      </c>
      <c r="H10" s="110" t="s">
        <v>5</v>
      </c>
      <c r="I10" s="114">
        <f>I9/C9</f>
        <v>1.0033135677379985</v>
      </c>
      <c r="J10" s="67"/>
    </row>
    <row r="11" spans="2:11">
      <c r="B11" s="64" t="s">
        <v>2</v>
      </c>
      <c r="C11" s="58">
        <v>5</v>
      </c>
      <c r="D11" s="58" t="s">
        <v>3</v>
      </c>
      <c r="E11" s="49" t="s">
        <v>8</v>
      </c>
      <c r="F11" s="115">
        <f>ROUND(D26*C18*F10/360,2)</f>
        <v>135125.66</v>
      </c>
      <c r="H11" s="110" t="s">
        <v>9</v>
      </c>
      <c r="I11" s="114">
        <f>(I9-F11)/C9</f>
        <v>0.9999468594557952</v>
      </c>
    </row>
    <row r="12" spans="2:11">
      <c r="B12" s="64" t="s">
        <v>7</v>
      </c>
      <c r="C12" s="69">
        <v>44995</v>
      </c>
      <c r="D12" s="69"/>
      <c r="E12" s="106" t="s">
        <v>46</v>
      </c>
      <c r="F12" s="116">
        <f>F9+F11</f>
        <v>40268831.352038011</v>
      </c>
      <c r="H12" s="71"/>
      <c r="I12" s="72"/>
      <c r="J12" s="73"/>
      <c r="K12" s="74"/>
    </row>
    <row r="13" spans="2:11">
      <c r="B13" s="64" t="s">
        <v>10</v>
      </c>
      <c r="C13" s="69">
        <f>C35</f>
        <v>46822</v>
      </c>
      <c r="E13" s="64"/>
      <c r="F13" s="91"/>
      <c r="H13" s="66"/>
      <c r="I13" s="75"/>
      <c r="J13" s="76"/>
      <c r="K13" s="77">
        <f>+K12/100</f>
        <v>0</v>
      </c>
    </row>
    <row r="14" spans="2:11">
      <c r="B14" s="64" t="s">
        <v>31</v>
      </c>
      <c r="C14" s="69">
        <v>45179</v>
      </c>
    </row>
    <row r="15" spans="2:11">
      <c r="B15" s="64" t="s">
        <v>11</v>
      </c>
      <c r="C15" s="69">
        <v>45196</v>
      </c>
    </row>
    <row r="16" spans="2:11">
      <c r="B16" s="64" t="s">
        <v>12</v>
      </c>
      <c r="C16" s="78">
        <v>360</v>
      </c>
      <c r="I16" s="79"/>
    </row>
    <row r="17" spans="2:11">
      <c r="B17" s="64" t="s">
        <v>13</v>
      </c>
      <c r="C17" s="78">
        <v>360</v>
      </c>
      <c r="F17" s="80"/>
      <c r="I17" s="81"/>
      <c r="J17" s="81"/>
    </row>
    <row r="18" spans="2:11">
      <c r="B18" s="64" t="s">
        <v>14</v>
      </c>
      <c r="C18" s="82">
        <v>7.1294999999999997E-2</v>
      </c>
    </row>
    <row r="19" spans="2:11">
      <c r="B19" s="64" t="s">
        <v>15</v>
      </c>
      <c r="C19" s="82">
        <f>C18</f>
        <v>7.1294999999999997E-2</v>
      </c>
    </row>
    <row r="20" spans="2:11">
      <c r="B20" s="64" t="s">
        <v>16</v>
      </c>
      <c r="C20" s="82">
        <f>(1+C19/2)^2-1</f>
        <v>7.2565744256250175E-2</v>
      </c>
    </row>
    <row r="21" spans="2:11">
      <c r="B21" s="64" t="s">
        <v>17</v>
      </c>
      <c r="C21" s="65" t="s">
        <v>18</v>
      </c>
    </row>
    <row r="22" spans="2:11">
      <c r="B22" s="68" t="s">
        <v>19</v>
      </c>
      <c r="C22" s="83" t="s">
        <v>20</v>
      </c>
    </row>
    <row r="24" spans="2:11">
      <c r="B24" s="85" t="s">
        <v>21</v>
      </c>
      <c r="C24" s="85" t="s">
        <v>22</v>
      </c>
      <c r="D24" s="85" t="s">
        <v>23</v>
      </c>
      <c r="E24" s="85" t="s">
        <v>24</v>
      </c>
      <c r="F24" s="85" t="s">
        <v>25</v>
      </c>
      <c r="G24" s="85" t="s">
        <v>26</v>
      </c>
      <c r="H24" s="85" t="s">
        <v>27</v>
      </c>
      <c r="I24" s="85" t="s">
        <v>28</v>
      </c>
      <c r="J24" s="85" t="s">
        <v>29</v>
      </c>
    </row>
    <row r="25" spans="2:11">
      <c r="B25" s="86">
        <v>0</v>
      </c>
      <c r="C25" s="87">
        <f>C12</f>
        <v>44995</v>
      </c>
      <c r="D25" s="63">
        <f>C9</f>
        <v>40135838.532339737</v>
      </c>
      <c r="G25" s="84"/>
      <c r="H25" s="84">
        <f>E25+G25</f>
        <v>0</v>
      </c>
      <c r="I25" s="86"/>
      <c r="J25" s="84"/>
    </row>
    <row r="26" spans="2:11">
      <c r="B26" s="86">
        <v>1</v>
      </c>
      <c r="C26" s="87">
        <f t="shared" ref="C26:C30" si="0">EDATE(C25,6)</f>
        <v>45179</v>
      </c>
      <c r="D26" s="63">
        <f t="shared" ref="D26:D35" si="1">D25-E26</f>
        <v>40135838.532339737</v>
      </c>
      <c r="F26" s="86"/>
      <c r="G26" s="88"/>
      <c r="H26" s="88"/>
      <c r="I26" s="86"/>
      <c r="J26" s="88"/>
      <c r="K26" s="86"/>
    </row>
    <row r="27" spans="2:11">
      <c r="B27" s="86">
        <v>2</v>
      </c>
      <c r="C27" s="87">
        <f t="shared" si="0"/>
        <v>45361</v>
      </c>
      <c r="D27" s="63">
        <f t="shared" si="1"/>
        <v>40135838.532339737</v>
      </c>
      <c r="F27" s="86">
        <f t="shared" ref="F27:F35" si="2">DAYS360(C26,C27)</f>
        <v>180</v>
      </c>
      <c r="G27" s="88">
        <f>D26*$C$18*F27/360</f>
        <v>1430742.3040815806</v>
      </c>
      <c r="H27" s="88">
        <f t="shared" ref="H27:H34" si="3">E27+G27</f>
        <v>1430742.3040815806</v>
      </c>
      <c r="I27" s="86">
        <f>DAYS360($C$15,C27)</f>
        <v>163</v>
      </c>
      <c r="J27" s="88">
        <f t="shared" ref="J27:J34" si="4">H27/(1+$C$20)^(I27/360)</f>
        <v>1386073.1239362578</v>
      </c>
    </row>
    <row r="28" spans="2:11">
      <c r="B28" s="86">
        <v>3</v>
      </c>
      <c r="C28" s="87">
        <f t="shared" si="0"/>
        <v>45545</v>
      </c>
      <c r="D28" s="63">
        <f t="shared" si="1"/>
        <v>40135838.532339737</v>
      </c>
      <c r="F28" s="86">
        <f t="shared" si="2"/>
        <v>180</v>
      </c>
      <c r="G28" s="88">
        <f>D27*$C$18*F28/360</f>
        <v>1430742.3040815806</v>
      </c>
      <c r="H28" s="88">
        <f t="shared" si="3"/>
        <v>1430742.3040815806</v>
      </c>
      <c r="I28" s="86">
        <f t="shared" ref="I28:I35" si="5">DAYS360($C$15,C28)</f>
        <v>343</v>
      </c>
      <c r="J28" s="88">
        <f t="shared" si="4"/>
        <v>1338363.8003628238</v>
      </c>
    </row>
    <row r="29" spans="2:11">
      <c r="B29" s="86">
        <v>4</v>
      </c>
      <c r="C29" s="87">
        <f t="shared" si="0"/>
        <v>45726</v>
      </c>
      <c r="D29" s="63">
        <f t="shared" si="1"/>
        <v>40135838.532339737</v>
      </c>
      <c r="F29" s="86">
        <f t="shared" si="2"/>
        <v>180</v>
      </c>
      <c r="G29" s="88">
        <f t="shared" ref="G29:G34" si="6">D28*$C$18*F29/360</f>
        <v>1430742.3040815806</v>
      </c>
      <c r="H29" s="88">
        <f t="shared" si="3"/>
        <v>1430742.3040815806</v>
      </c>
      <c r="I29" s="86">
        <f t="shared" si="5"/>
        <v>523</v>
      </c>
      <c r="J29" s="88">
        <f t="shared" si="4"/>
        <v>1292296.6553415363</v>
      </c>
    </row>
    <row r="30" spans="2:11">
      <c r="B30" s="86">
        <v>5</v>
      </c>
      <c r="C30" s="87">
        <f t="shared" si="0"/>
        <v>45910</v>
      </c>
      <c r="D30" s="63">
        <f t="shared" si="1"/>
        <v>40135838.532339737</v>
      </c>
      <c r="F30" s="86">
        <f t="shared" si="2"/>
        <v>180</v>
      </c>
      <c r="G30" s="88">
        <f t="shared" si="6"/>
        <v>1430742.3040815806</v>
      </c>
      <c r="H30" s="88">
        <f t="shared" si="3"/>
        <v>1430742.3040815806</v>
      </c>
      <c r="I30" s="86">
        <f t="shared" si="5"/>
        <v>703</v>
      </c>
      <c r="J30" s="88">
        <f t="shared" si="4"/>
        <v>1247815.1642731107</v>
      </c>
    </row>
    <row r="31" spans="2:11">
      <c r="B31" s="86">
        <v>6</v>
      </c>
      <c r="C31" s="87">
        <f>EDATE(C30,6)</f>
        <v>46091</v>
      </c>
      <c r="D31" s="63">
        <f t="shared" si="1"/>
        <v>40135838.532339737</v>
      </c>
      <c r="F31" s="86">
        <f t="shared" si="2"/>
        <v>180</v>
      </c>
      <c r="G31" s="88">
        <f t="shared" si="6"/>
        <v>1430742.3040815806</v>
      </c>
      <c r="H31" s="88">
        <f t="shared" si="3"/>
        <v>1430742.3040815806</v>
      </c>
      <c r="I31" s="86">
        <f t="shared" si="5"/>
        <v>883</v>
      </c>
      <c r="J31" s="88">
        <f t="shared" si="4"/>
        <v>1204864.7481629711</v>
      </c>
    </row>
    <row r="32" spans="2:11">
      <c r="B32" s="86">
        <v>7</v>
      </c>
      <c r="C32" s="87">
        <f t="shared" ref="C32:C34" si="7">EDATE(C31,6)</f>
        <v>46275</v>
      </c>
      <c r="D32" s="63">
        <f t="shared" si="1"/>
        <v>40135838.532339737</v>
      </c>
      <c r="E32" s="88"/>
      <c r="F32" s="86">
        <f t="shared" si="2"/>
        <v>180</v>
      </c>
      <c r="G32" s="88">
        <f t="shared" si="6"/>
        <v>1430742.3040815806</v>
      </c>
      <c r="H32" s="88">
        <f t="shared" si="3"/>
        <v>1430742.3040815806</v>
      </c>
      <c r="I32" s="86">
        <f t="shared" si="5"/>
        <v>1063</v>
      </c>
      <c r="J32" s="88">
        <f t="shared" si="4"/>
        <v>1163392.7066525733</v>
      </c>
    </row>
    <row r="33" spans="2:10">
      <c r="B33" s="86">
        <v>8</v>
      </c>
      <c r="C33" s="87">
        <f t="shared" si="7"/>
        <v>46456</v>
      </c>
      <c r="D33" s="63">
        <f t="shared" si="1"/>
        <v>40135838.532339737</v>
      </c>
      <c r="E33" s="88"/>
      <c r="F33" s="86">
        <f t="shared" si="2"/>
        <v>180</v>
      </c>
      <c r="G33" s="88">
        <f t="shared" si="6"/>
        <v>1430742.3040815806</v>
      </c>
      <c r="H33" s="88">
        <f t="shared" si="3"/>
        <v>1430742.3040815806</v>
      </c>
      <c r="I33" s="86">
        <f t="shared" si="5"/>
        <v>1243</v>
      </c>
      <c r="J33" s="88">
        <f t="shared" si="4"/>
        <v>1123348.1533558215</v>
      </c>
    </row>
    <row r="34" spans="2:10">
      <c r="B34" s="86">
        <v>9</v>
      </c>
      <c r="C34" s="87">
        <f t="shared" si="7"/>
        <v>46640</v>
      </c>
      <c r="D34" s="63">
        <f t="shared" si="1"/>
        <v>40135838.532339737</v>
      </c>
      <c r="E34" s="88"/>
      <c r="F34" s="86">
        <f t="shared" si="2"/>
        <v>180</v>
      </c>
      <c r="G34" s="88">
        <f t="shared" si="6"/>
        <v>1430742.3040815806</v>
      </c>
      <c r="H34" s="88">
        <f t="shared" si="3"/>
        <v>1430742.3040815806</v>
      </c>
      <c r="I34" s="86">
        <f t="shared" si="5"/>
        <v>1423</v>
      </c>
      <c r="J34" s="88">
        <f t="shared" si="4"/>
        <v>1084681.9534212379</v>
      </c>
    </row>
    <row r="35" spans="2:10">
      <c r="B35" s="86">
        <v>10</v>
      </c>
      <c r="C35" s="87">
        <f>EDATE(C34,6)</f>
        <v>46822</v>
      </c>
      <c r="D35" s="63">
        <f t="shared" si="1"/>
        <v>0</v>
      </c>
      <c r="E35" s="88">
        <f>C9</f>
        <v>40135838.532339737</v>
      </c>
      <c r="F35" s="86">
        <f t="shared" si="2"/>
        <v>180</v>
      </c>
      <c r="G35" s="88">
        <f>D34*$C$18*F35/360</f>
        <v>1430742.3040815806</v>
      </c>
      <c r="H35" s="88">
        <f>E35+G35</f>
        <v>41566580.836421318</v>
      </c>
      <c r="I35" s="86">
        <f t="shared" si="5"/>
        <v>1603</v>
      </c>
      <c r="J35" s="88">
        <f>H35/(1+$C$20)^(I35/360)</f>
        <v>30427995.046531681</v>
      </c>
    </row>
    <row r="36" spans="2:10">
      <c r="B36" s="185" t="s">
        <v>30</v>
      </c>
      <c r="C36" s="185"/>
      <c r="D36" s="185"/>
      <c r="E36" s="89">
        <f>SUM(E25:E35)</f>
        <v>40135838.532339737</v>
      </c>
      <c r="F36" s="70"/>
      <c r="G36" s="89">
        <f>SUM(G27:G35)</f>
        <v>12876680.736734226</v>
      </c>
      <c r="H36" s="89"/>
      <c r="I36" s="90"/>
      <c r="J36" s="89">
        <f>SUM(J27:J35)</f>
        <v>40268831.352038011</v>
      </c>
    </row>
  </sheetData>
  <mergeCells count="7">
    <mergeCell ref="B36:D36"/>
    <mergeCell ref="B1:J1"/>
    <mergeCell ref="B2:J2"/>
    <mergeCell ref="C4:D4"/>
    <mergeCell ref="C5:D5"/>
    <mergeCell ref="C6:D6"/>
    <mergeCell ref="C7:D7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N47"/>
  <sheetViews>
    <sheetView showGridLines="0" zoomScaleNormal="100" workbookViewId="0">
      <selection activeCell="E13" sqref="E13"/>
    </sheetView>
  </sheetViews>
  <sheetFormatPr baseColWidth="10" defaultColWidth="10.83203125" defaultRowHeight="14"/>
  <cols>
    <col min="1" max="1" width="3.6640625" style="58" customWidth="1"/>
    <col min="2" max="2" width="28.33203125" style="58" customWidth="1"/>
    <col min="3" max="3" width="20.5" style="58" customWidth="1"/>
    <col min="4" max="4" width="25.5" style="58" bestFit="1" customWidth="1"/>
    <col min="5" max="5" width="20.5" style="58" bestFit="1" customWidth="1"/>
    <col min="6" max="6" width="18.83203125" style="58" customWidth="1"/>
    <col min="7" max="7" width="19.1640625" style="58" bestFit="1" customWidth="1"/>
    <col min="8" max="8" width="21.1640625" style="58" customWidth="1"/>
    <col min="9" max="9" width="22.1640625" style="58" bestFit="1" customWidth="1"/>
    <col min="10" max="10" width="18.6640625" style="58" bestFit="1" customWidth="1"/>
    <col min="11" max="11" width="15.33203125" style="58" bestFit="1" customWidth="1"/>
    <col min="12" max="12" width="12.1640625" style="58" bestFit="1" customWidth="1"/>
    <col min="13" max="13" width="10.83203125" style="58"/>
    <col min="14" max="14" width="12.1640625" style="58" bestFit="1" customWidth="1"/>
    <col min="15" max="257" width="10.83203125" style="58"/>
    <col min="258" max="258" width="42.1640625" style="58" customWidth="1"/>
    <col min="259" max="259" width="20.5" style="58" customWidth="1"/>
    <col min="260" max="260" width="25.5" style="58" bestFit="1" customWidth="1"/>
    <col min="261" max="261" width="20.5" style="58" bestFit="1" customWidth="1"/>
    <col min="262" max="262" width="18.83203125" style="58" customWidth="1"/>
    <col min="263" max="263" width="19.1640625" style="58" bestFit="1" customWidth="1"/>
    <col min="264" max="264" width="21.1640625" style="58" customWidth="1"/>
    <col min="265" max="265" width="22.1640625" style="58" bestFit="1" customWidth="1"/>
    <col min="266" max="266" width="18.6640625" style="58" bestFit="1" customWidth="1"/>
    <col min="267" max="267" width="15.33203125" style="58" bestFit="1" customWidth="1"/>
    <col min="268" max="268" width="12.1640625" style="58" bestFit="1" customWidth="1"/>
    <col min="269" max="269" width="10.83203125" style="58"/>
    <col min="270" max="270" width="12.1640625" style="58" bestFit="1" customWidth="1"/>
    <col min="271" max="513" width="10.83203125" style="58"/>
    <col min="514" max="514" width="42.1640625" style="58" customWidth="1"/>
    <col min="515" max="515" width="20.5" style="58" customWidth="1"/>
    <col min="516" max="516" width="25.5" style="58" bestFit="1" customWidth="1"/>
    <col min="517" max="517" width="20.5" style="58" bestFit="1" customWidth="1"/>
    <col min="518" max="518" width="18.83203125" style="58" customWidth="1"/>
    <col min="519" max="519" width="19.1640625" style="58" bestFit="1" customWidth="1"/>
    <col min="520" max="520" width="21.1640625" style="58" customWidth="1"/>
    <col min="521" max="521" width="22.1640625" style="58" bestFit="1" customWidth="1"/>
    <col min="522" max="522" width="18.6640625" style="58" bestFit="1" customWidth="1"/>
    <col min="523" max="523" width="15.33203125" style="58" bestFit="1" customWidth="1"/>
    <col min="524" max="524" width="12.1640625" style="58" bestFit="1" customWidth="1"/>
    <col min="525" max="525" width="10.83203125" style="58"/>
    <col min="526" max="526" width="12.1640625" style="58" bestFit="1" customWidth="1"/>
    <col min="527" max="769" width="10.83203125" style="58"/>
    <col min="770" max="770" width="42.1640625" style="58" customWidth="1"/>
    <col min="771" max="771" width="20.5" style="58" customWidth="1"/>
    <col min="772" max="772" width="25.5" style="58" bestFit="1" customWidth="1"/>
    <col min="773" max="773" width="20.5" style="58" bestFit="1" customWidth="1"/>
    <col min="774" max="774" width="18.83203125" style="58" customWidth="1"/>
    <col min="775" max="775" width="19.1640625" style="58" bestFit="1" customWidth="1"/>
    <col min="776" max="776" width="21.1640625" style="58" customWidth="1"/>
    <col min="777" max="777" width="22.1640625" style="58" bestFit="1" customWidth="1"/>
    <col min="778" max="778" width="18.6640625" style="58" bestFit="1" customWidth="1"/>
    <col min="779" max="779" width="15.33203125" style="58" bestFit="1" customWidth="1"/>
    <col min="780" max="780" width="12.1640625" style="58" bestFit="1" customWidth="1"/>
    <col min="781" max="781" width="10.83203125" style="58"/>
    <col min="782" max="782" width="12.1640625" style="58" bestFit="1" customWidth="1"/>
    <col min="783" max="1025" width="10.83203125" style="58"/>
    <col min="1026" max="1026" width="42.1640625" style="58" customWidth="1"/>
    <col min="1027" max="1027" width="20.5" style="58" customWidth="1"/>
    <col min="1028" max="1028" width="25.5" style="58" bestFit="1" customWidth="1"/>
    <col min="1029" max="1029" width="20.5" style="58" bestFit="1" customWidth="1"/>
    <col min="1030" max="1030" width="18.83203125" style="58" customWidth="1"/>
    <col min="1031" max="1031" width="19.1640625" style="58" bestFit="1" customWidth="1"/>
    <col min="1032" max="1032" width="21.1640625" style="58" customWidth="1"/>
    <col min="1033" max="1033" width="22.1640625" style="58" bestFit="1" customWidth="1"/>
    <col min="1034" max="1034" width="18.6640625" style="58" bestFit="1" customWidth="1"/>
    <col min="1035" max="1035" width="15.33203125" style="58" bestFit="1" customWidth="1"/>
    <col min="1036" max="1036" width="12.1640625" style="58" bestFit="1" customWidth="1"/>
    <col min="1037" max="1037" width="10.83203125" style="58"/>
    <col min="1038" max="1038" width="12.1640625" style="58" bestFit="1" customWidth="1"/>
    <col min="1039" max="1281" width="10.83203125" style="58"/>
    <col min="1282" max="1282" width="42.1640625" style="58" customWidth="1"/>
    <col min="1283" max="1283" width="20.5" style="58" customWidth="1"/>
    <col min="1284" max="1284" width="25.5" style="58" bestFit="1" customWidth="1"/>
    <col min="1285" max="1285" width="20.5" style="58" bestFit="1" customWidth="1"/>
    <col min="1286" max="1286" width="18.83203125" style="58" customWidth="1"/>
    <col min="1287" max="1287" width="19.1640625" style="58" bestFit="1" customWidth="1"/>
    <col min="1288" max="1288" width="21.1640625" style="58" customWidth="1"/>
    <col min="1289" max="1289" width="22.1640625" style="58" bestFit="1" customWidth="1"/>
    <col min="1290" max="1290" width="18.6640625" style="58" bestFit="1" customWidth="1"/>
    <col min="1291" max="1291" width="15.33203125" style="58" bestFit="1" customWidth="1"/>
    <col min="1292" max="1292" width="12.1640625" style="58" bestFit="1" customWidth="1"/>
    <col min="1293" max="1293" width="10.83203125" style="58"/>
    <col min="1294" max="1294" width="12.1640625" style="58" bestFit="1" customWidth="1"/>
    <col min="1295" max="1537" width="10.83203125" style="58"/>
    <col min="1538" max="1538" width="42.1640625" style="58" customWidth="1"/>
    <col min="1539" max="1539" width="20.5" style="58" customWidth="1"/>
    <col min="1540" max="1540" width="25.5" style="58" bestFit="1" customWidth="1"/>
    <col min="1541" max="1541" width="20.5" style="58" bestFit="1" customWidth="1"/>
    <col min="1542" max="1542" width="18.83203125" style="58" customWidth="1"/>
    <col min="1543" max="1543" width="19.1640625" style="58" bestFit="1" customWidth="1"/>
    <col min="1544" max="1544" width="21.1640625" style="58" customWidth="1"/>
    <col min="1545" max="1545" width="22.1640625" style="58" bestFit="1" customWidth="1"/>
    <col min="1546" max="1546" width="18.6640625" style="58" bestFit="1" customWidth="1"/>
    <col min="1547" max="1547" width="15.33203125" style="58" bestFit="1" customWidth="1"/>
    <col min="1548" max="1548" width="12.1640625" style="58" bestFit="1" customWidth="1"/>
    <col min="1549" max="1549" width="10.83203125" style="58"/>
    <col min="1550" max="1550" width="12.1640625" style="58" bestFit="1" customWidth="1"/>
    <col min="1551" max="1793" width="10.83203125" style="58"/>
    <col min="1794" max="1794" width="42.1640625" style="58" customWidth="1"/>
    <col min="1795" max="1795" width="20.5" style="58" customWidth="1"/>
    <col min="1796" max="1796" width="25.5" style="58" bestFit="1" customWidth="1"/>
    <col min="1797" max="1797" width="20.5" style="58" bestFit="1" customWidth="1"/>
    <col min="1798" max="1798" width="18.83203125" style="58" customWidth="1"/>
    <col min="1799" max="1799" width="19.1640625" style="58" bestFit="1" customWidth="1"/>
    <col min="1800" max="1800" width="21.1640625" style="58" customWidth="1"/>
    <col min="1801" max="1801" width="22.1640625" style="58" bestFit="1" customWidth="1"/>
    <col min="1802" max="1802" width="18.6640625" style="58" bestFit="1" customWidth="1"/>
    <col min="1803" max="1803" width="15.33203125" style="58" bestFit="1" customWidth="1"/>
    <col min="1804" max="1804" width="12.1640625" style="58" bestFit="1" customWidth="1"/>
    <col min="1805" max="1805" width="10.83203125" style="58"/>
    <col min="1806" max="1806" width="12.1640625" style="58" bestFit="1" customWidth="1"/>
    <col min="1807" max="2049" width="10.83203125" style="58"/>
    <col min="2050" max="2050" width="42.1640625" style="58" customWidth="1"/>
    <col min="2051" max="2051" width="20.5" style="58" customWidth="1"/>
    <col min="2052" max="2052" width="25.5" style="58" bestFit="1" customWidth="1"/>
    <col min="2053" max="2053" width="20.5" style="58" bestFit="1" customWidth="1"/>
    <col min="2054" max="2054" width="18.83203125" style="58" customWidth="1"/>
    <col min="2055" max="2055" width="19.1640625" style="58" bestFit="1" customWidth="1"/>
    <col min="2056" max="2056" width="21.1640625" style="58" customWidth="1"/>
    <col min="2057" max="2057" width="22.1640625" style="58" bestFit="1" customWidth="1"/>
    <col min="2058" max="2058" width="18.6640625" style="58" bestFit="1" customWidth="1"/>
    <col min="2059" max="2059" width="15.33203125" style="58" bestFit="1" customWidth="1"/>
    <col min="2060" max="2060" width="12.1640625" style="58" bestFit="1" customWidth="1"/>
    <col min="2061" max="2061" width="10.83203125" style="58"/>
    <col min="2062" max="2062" width="12.1640625" style="58" bestFit="1" customWidth="1"/>
    <col min="2063" max="2305" width="10.83203125" style="58"/>
    <col min="2306" max="2306" width="42.1640625" style="58" customWidth="1"/>
    <col min="2307" max="2307" width="20.5" style="58" customWidth="1"/>
    <col min="2308" max="2308" width="25.5" style="58" bestFit="1" customWidth="1"/>
    <col min="2309" max="2309" width="20.5" style="58" bestFit="1" customWidth="1"/>
    <col min="2310" max="2310" width="18.83203125" style="58" customWidth="1"/>
    <col min="2311" max="2311" width="19.1640625" style="58" bestFit="1" customWidth="1"/>
    <col min="2312" max="2312" width="21.1640625" style="58" customWidth="1"/>
    <col min="2313" max="2313" width="22.1640625" style="58" bestFit="1" customWidth="1"/>
    <col min="2314" max="2314" width="18.6640625" style="58" bestFit="1" customWidth="1"/>
    <col min="2315" max="2315" width="15.33203125" style="58" bestFit="1" customWidth="1"/>
    <col min="2316" max="2316" width="12.1640625" style="58" bestFit="1" customWidth="1"/>
    <col min="2317" max="2317" width="10.83203125" style="58"/>
    <col min="2318" max="2318" width="12.1640625" style="58" bestFit="1" customWidth="1"/>
    <col min="2319" max="2561" width="10.83203125" style="58"/>
    <col min="2562" max="2562" width="42.1640625" style="58" customWidth="1"/>
    <col min="2563" max="2563" width="20.5" style="58" customWidth="1"/>
    <col min="2564" max="2564" width="25.5" style="58" bestFit="1" customWidth="1"/>
    <col min="2565" max="2565" width="20.5" style="58" bestFit="1" customWidth="1"/>
    <col min="2566" max="2566" width="18.83203125" style="58" customWidth="1"/>
    <col min="2567" max="2567" width="19.1640625" style="58" bestFit="1" customWidth="1"/>
    <col min="2568" max="2568" width="21.1640625" style="58" customWidth="1"/>
    <col min="2569" max="2569" width="22.1640625" style="58" bestFit="1" customWidth="1"/>
    <col min="2570" max="2570" width="18.6640625" style="58" bestFit="1" customWidth="1"/>
    <col min="2571" max="2571" width="15.33203125" style="58" bestFit="1" customWidth="1"/>
    <col min="2572" max="2572" width="12.1640625" style="58" bestFit="1" customWidth="1"/>
    <col min="2573" max="2573" width="10.83203125" style="58"/>
    <col min="2574" max="2574" width="12.1640625" style="58" bestFit="1" customWidth="1"/>
    <col min="2575" max="2817" width="10.83203125" style="58"/>
    <col min="2818" max="2818" width="42.1640625" style="58" customWidth="1"/>
    <col min="2819" max="2819" width="20.5" style="58" customWidth="1"/>
    <col min="2820" max="2820" width="25.5" style="58" bestFit="1" customWidth="1"/>
    <col min="2821" max="2821" width="20.5" style="58" bestFit="1" customWidth="1"/>
    <col min="2822" max="2822" width="18.83203125" style="58" customWidth="1"/>
    <col min="2823" max="2823" width="19.1640625" style="58" bestFit="1" customWidth="1"/>
    <col min="2824" max="2824" width="21.1640625" style="58" customWidth="1"/>
    <col min="2825" max="2825" width="22.1640625" style="58" bestFit="1" customWidth="1"/>
    <col min="2826" max="2826" width="18.6640625" style="58" bestFit="1" customWidth="1"/>
    <col min="2827" max="2827" width="15.33203125" style="58" bestFit="1" customWidth="1"/>
    <col min="2828" max="2828" width="12.1640625" style="58" bestFit="1" customWidth="1"/>
    <col min="2829" max="2829" width="10.83203125" style="58"/>
    <col min="2830" max="2830" width="12.1640625" style="58" bestFit="1" customWidth="1"/>
    <col min="2831" max="3073" width="10.83203125" style="58"/>
    <col min="3074" max="3074" width="42.1640625" style="58" customWidth="1"/>
    <col min="3075" max="3075" width="20.5" style="58" customWidth="1"/>
    <col min="3076" max="3076" width="25.5" style="58" bestFit="1" customWidth="1"/>
    <col min="3077" max="3077" width="20.5" style="58" bestFit="1" customWidth="1"/>
    <col min="3078" max="3078" width="18.83203125" style="58" customWidth="1"/>
    <col min="3079" max="3079" width="19.1640625" style="58" bestFit="1" customWidth="1"/>
    <col min="3080" max="3080" width="21.1640625" style="58" customWidth="1"/>
    <col min="3081" max="3081" width="22.1640625" style="58" bestFit="1" customWidth="1"/>
    <col min="3082" max="3082" width="18.6640625" style="58" bestFit="1" customWidth="1"/>
    <col min="3083" max="3083" width="15.33203125" style="58" bestFit="1" customWidth="1"/>
    <col min="3084" max="3084" width="12.1640625" style="58" bestFit="1" customWidth="1"/>
    <col min="3085" max="3085" width="10.83203125" style="58"/>
    <col min="3086" max="3086" width="12.1640625" style="58" bestFit="1" customWidth="1"/>
    <col min="3087" max="3329" width="10.83203125" style="58"/>
    <col min="3330" max="3330" width="42.1640625" style="58" customWidth="1"/>
    <col min="3331" max="3331" width="20.5" style="58" customWidth="1"/>
    <col min="3332" max="3332" width="25.5" style="58" bestFit="1" customWidth="1"/>
    <col min="3333" max="3333" width="20.5" style="58" bestFit="1" customWidth="1"/>
    <col min="3334" max="3334" width="18.83203125" style="58" customWidth="1"/>
    <col min="3335" max="3335" width="19.1640625" style="58" bestFit="1" customWidth="1"/>
    <col min="3336" max="3336" width="21.1640625" style="58" customWidth="1"/>
    <col min="3337" max="3337" width="22.1640625" style="58" bestFit="1" customWidth="1"/>
    <col min="3338" max="3338" width="18.6640625" style="58" bestFit="1" customWidth="1"/>
    <col min="3339" max="3339" width="15.33203125" style="58" bestFit="1" customWidth="1"/>
    <col min="3340" max="3340" width="12.1640625" style="58" bestFit="1" customWidth="1"/>
    <col min="3341" max="3341" width="10.83203125" style="58"/>
    <col min="3342" max="3342" width="12.1640625" style="58" bestFit="1" customWidth="1"/>
    <col min="3343" max="3585" width="10.83203125" style="58"/>
    <col min="3586" max="3586" width="42.1640625" style="58" customWidth="1"/>
    <col min="3587" max="3587" width="20.5" style="58" customWidth="1"/>
    <col min="3588" max="3588" width="25.5" style="58" bestFit="1" customWidth="1"/>
    <col min="3589" max="3589" width="20.5" style="58" bestFit="1" customWidth="1"/>
    <col min="3590" max="3590" width="18.83203125" style="58" customWidth="1"/>
    <col min="3591" max="3591" width="19.1640625" style="58" bestFit="1" customWidth="1"/>
    <col min="3592" max="3592" width="21.1640625" style="58" customWidth="1"/>
    <col min="3593" max="3593" width="22.1640625" style="58" bestFit="1" customWidth="1"/>
    <col min="3594" max="3594" width="18.6640625" style="58" bestFit="1" customWidth="1"/>
    <col min="3595" max="3595" width="15.33203125" style="58" bestFit="1" customWidth="1"/>
    <col min="3596" max="3596" width="12.1640625" style="58" bestFit="1" customWidth="1"/>
    <col min="3597" max="3597" width="10.83203125" style="58"/>
    <col min="3598" max="3598" width="12.1640625" style="58" bestFit="1" customWidth="1"/>
    <col min="3599" max="3841" width="10.83203125" style="58"/>
    <col min="3842" max="3842" width="42.1640625" style="58" customWidth="1"/>
    <col min="3843" max="3843" width="20.5" style="58" customWidth="1"/>
    <col min="3844" max="3844" width="25.5" style="58" bestFit="1" customWidth="1"/>
    <col min="3845" max="3845" width="20.5" style="58" bestFit="1" customWidth="1"/>
    <col min="3846" max="3846" width="18.83203125" style="58" customWidth="1"/>
    <col min="3847" max="3847" width="19.1640625" style="58" bestFit="1" customWidth="1"/>
    <col min="3848" max="3848" width="21.1640625" style="58" customWidth="1"/>
    <col min="3849" max="3849" width="22.1640625" style="58" bestFit="1" customWidth="1"/>
    <col min="3850" max="3850" width="18.6640625" style="58" bestFit="1" customWidth="1"/>
    <col min="3851" max="3851" width="15.33203125" style="58" bestFit="1" customWidth="1"/>
    <col min="3852" max="3852" width="12.1640625" style="58" bestFit="1" customWidth="1"/>
    <col min="3853" max="3853" width="10.83203125" style="58"/>
    <col min="3854" max="3854" width="12.1640625" style="58" bestFit="1" customWidth="1"/>
    <col min="3855" max="4097" width="10.83203125" style="58"/>
    <col min="4098" max="4098" width="42.1640625" style="58" customWidth="1"/>
    <col min="4099" max="4099" width="20.5" style="58" customWidth="1"/>
    <col min="4100" max="4100" width="25.5" style="58" bestFit="1" customWidth="1"/>
    <col min="4101" max="4101" width="20.5" style="58" bestFit="1" customWidth="1"/>
    <col min="4102" max="4102" width="18.83203125" style="58" customWidth="1"/>
    <col min="4103" max="4103" width="19.1640625" style="58" bestFit="1" customWidth="1"/>
    <col min="4104" max="4104" width="21.1640625" style="58" customWidth="1"/>
    <col min="4105" max="4105" width="22.1640625" style="58" bestFit="1" customWidth="1"/>
    <col min="4106" max="4106" width="18.6640625" style="58" bestFit="1" customWidth="1"/>
    <col min="4107" max="4107" width="15.33203125" style="58" bestFit="1" customWidth="1"/>
    <col min="4108" max="4108" width="12.1640625" style="58" bestFit="1" customWidth="1"/>
    <col min="4109" max="4109" width="10.83203125" style="58"/>
    <col min="4110" max="4110" width="12.1640625" style="58" bestFit="1" customWidth="1"/>
    <col min="4111" max="4353" width="10.83203125" style="58"/>
    <col min="4354" max="4354" width="42.1640625" style="58" customWidth="1"/>
    <col min="4355" max="4355" width="20.5" style="58" customWidth="1"/>
    <col min="4356" max="4356" width="25.5" style="58" bestFit="1" customWidth="1"/>
    <col min="4357" max="4357" width="20.5" style="58" bestFit="1" customWidth="1"/>
    <col min="4358" max="4358" width="18.83203125" style="58" customWidth="1"/>
    <col min="4359" max="4359" width="19.1640625" style="58" bestFit="1" customWidth="1"/>
    <col min="4360" max="4360" width="21.1640625" style="58" customWidth="1"/>
    <col min="4361" max="4361" width="22.1640625" style="58" bestFit="1" customWidth="1"/>
    <col min="4362" max="4362" width="18.6640625" style="58" bestFit="1" customWidth="1"/>
    <col min="4363" max="4363" width="15.33203125" style="58" bestFit="1" customWidth="1"/>
    <col min="4364" max="4364" width="12.1640625" style="58" bestFit="1" customWidth="1"/>
    <col min="4365" max="4365" width="10.83203125" style="58"/>
    <col min="4366" max="4366" width="12.1640625" style="58" bestFit="1" customWidth="1"/>
    <col min="4367" max="4609" width="10.83203125" style="58"/>
    <col min="4610" max="4610" width="42.1640625" style="58" customWidth="1"/>
    <col min="4611" max="4611" width="20.5" style="58" customWidth="1"/>
    <col min="4612" max="4612" width="25.5" style="58" bestFit="1" customWidth="1"/>
    <col min="4613" max="4613" width="20.5" style="58" bestFit="1" customWidth="1"/>
    <col min="4614" max="4614" width="18.83203125" style="58" customWidth="1"/>
    <col min="4615" max="4615" width="19.1640625" style="58" bestFit="1" customWidth="1"/>
    <col min="4616" max="4616" width="21.1640625" style="58" customWidth="1"/>
    <col min="4617" max="4617" width="22.1640625" style="58" bestFit="1" customWidth="1"/>
    <col min="4618" max="4618" width="18.6640625" style="58" bestFit="1" customWidth="1"/>
    <col min="4619" max="4619" width="15.33203125" style="58" bestFit="1" customWidth="1"/>
    <col min="4620" max="4620" width="12.1640625" style="58" bestFit="1" customWidth="1"/>
    <col min="4621" max="4621" width="10.83203125" style="58"/>
    <col min="4622" max="4622" width="12.1640625" style="58" bestFit="1" customWidth="1"/>
    <col min="4623" max="4865" width="10.83203125" style="58"/>
    <col min="4866" max="4866" width="42.1640625" style="58" customWidth="1"/>
    <col min="4867" max="4867" width="20.5" style="58" customWidth="1"/>
    <col min="4868" max="4868" width="25.5" style="58" bestFit="1" customWidth="1"/>
    <col min="4869" max="4869" width="20.5" style="58" bestFit="1" customWidth="1"/>
    <col min="4870" max="4870" width="18.83203125" style="58" customWidth="1"/>
    <col min="4871" max="4871" width="19.1640625" style="58" bestFit="1" customWidth="1"/>
    <col min="4872" max="4872" width="21.1640625" style="58" customWidth="1"/>
    <col min="4873" max="4873" width="22.1640625" style="58" bestFit="1" customWidth="1"/>
    <col min="4874" max="4874" width="18.6640625" style="58" bestFit="1" customWidth="1"/>
    <col min="4875" max="4875" width="15.33203125" style="58" bestFit="1" customWidth="1"/>
    <col min="4876" max="4876" width="12.1640625" style="58" bestFit="1" customWidth="1"/>
    <col min="4877" max="4877" width="10.83203125" style="58"/>
    <col min="4878" max="4878" width="12.1640625" style="58" bestFit="1" customWidth="1"/>
    <col min="4879" max="5121" width="10.83203125" style="58"/>
    <col min="5122" max="5122" width="42.1640625" style="58" customWidth="1"/>
    <col min="5123" max="5123" width="20.5" style="58" customWidth="1"/>
    <col min="5124" max="5124" width="25.5" style="58" bestFit="1" customWidth="1"/>
    <col min="5125" max="5125" width="20.5" style="58" bestFit="1" customWidth="1"/>
    <col min="5126" max="5126" width="18.83203125" style="58" customWidth="1"/>
    <col min="5127" max="5127" width="19.1640625" style="58" bestFit="1" customWidth="1"/>
    <col min="5128" max="5128" width="21.1640625" style="58" customWidth="1"/>
    <col min="5129" max="5129" width="22.1640625" style="58" bestFit="1" customWidth="1"/>
    <col min="5130" max="5130" width="18.6640625" style="58" bestFit="1" customWidth="1"/>
    <col min="5131" max="5131" width="15.33203125" style="58" bestFit="1" customWidth="1"/>
    <col min="5132" max="5132" width="12.1640625" style="58" bestFit="1" customWidth="1"/>
    <col min="5133" max="5133" width="10.83203125" style="58"/>
    <col min="5134" max="5134" width="12.1640625" style="58" bestFit="1" customWidth="1"/>
    <col min="5135" max="5377" width="10.83203125" style="58"/>
    <col min="5378" max="5378" width="42.1640625" style="58" customWidth="1"/>
    <col min="5379" max="5379" width="20.5" style="58" customWidth="1"/>
    <col min="5380" max="5380" width="25.5" style="58" bestFit="1" customWidth="1"/>
    <col min="5381" max="5381" width="20.5" style="58" bestFit="1" customWidth="1"/>
    <col min="5382" max="5382" width="18.83203125" style="58" customWidth="1"/>
    <col min="5383" max="5383" width="19.1640625" style="58" bestFit="1" customWidth="1"/>
    <col min="5384" max="5384" width="21.1640625" style="58" customWidth="1"/>
    <col min="5385" max="5385" width="22.1640625" style="58" bestFit="1" customWidth="1"/>
    <col min="5386" max="5386" width="18.6640625" style="58" bestFit="1" customWidth="1"/>
    <col min="5387" max="5387" width="15.33203125" style="58" bestFit="1" customWidth="1"/>
    <col min="5388" max="5388" width="12.1640625" style="58" bestFit="1" customWidth="1"/>
    <col min="5389" max="5389" width="10.83203125" style="58"/>
    <col min="5390" max="5390" width="12.1640625" style="58" bestFit="1" customWidth="1"/>
    <col min="5391" max="5633" width="10.83203125" style="58"/>
    <col min="5634" max="5634" width="42.1640625" style="58" customWidth="1"/>
    <col min="5635" max="5635" width="20.5" style="58" customWidth="1"/>
    <col min="5636" max="5636" width="25.5" style="58" bestFit="1" customWidth="1"/>
    <col min="5637" max="5637" width="20.5" style="58" bestFit="1" customWidth="1"/>
    <col min="5638" max="5638" width="18.83203125" style="58" customWidth="1"/>
    <col min="5639" max="5639" width="19.1640625" style="58" bestFit="1" customWidth="1"/>
    <col min="5640" max="5640" width="21.1640625" style="58" customWidth="1"/>
    <col min="5641" max="5641" width="22.1640625" style="58" bestFit="1" customWidth="1"/>
    <col min="5642" max="5642" width="18.6640625" style="58" bestFit="1" customWidth="1"/>
    <col min="5643" max="5643" width="15.33203125" style="58" bestFit="1" customWidth="1"/>
    <col min="5644" max="5644" width="12.1640625" style="58" bestFit="1" customWidth="1"/>
    <col min="5645" max="5645" width="10.83203125" style="58"/>
    <col min="5646" max="5646" width="12.1640625" style="58" bestFit="1" customWidth="1"/>
    <col min="5647" max="5889" width="10.83203125" style="58"/>
    <col min="5890" max="5890" width="42.1640625" style="58" customWidth="1"/>
    <col min="5891" max="5891" width="20.5" style="58" customWidth="1"/>
    <col min="5892" max="5892" width="25.5" style="58" bestFit="1" customWidth="1"/>
    <col min="5893" max="5893" width="20.5" style="58" bestFit="1" customWidth="1"/>
    <col min="5894" max="5894" width="18.83203125" style="58" customWidth="1"/>
    <col min="5895" max="5895" width="19.1640625" style="58" bestFit="1" customWidth="1"/>
    <col min="5896" max="5896" width="21.1640625" style="58" customWidth="1"/>
    <col min="5897" max="5897" width="22.1640625" style="58" bestFit="1" customWidth="1"/>
    <col min="5898" max="5898" width="18.6640625" style="58" bestFit="1" customWidth="1"/>
    <col min="5899" max="5899" width="15.33203125" style="58" bestFit="1" customWidth="1"/>
    <col min="5900" max="5900" width="12.1640625" style="58" bestFit="1" customWidth="1"/>
    <col min="5901" max="5901" width="10.83203125" style="58"/>
    <col min="5902" max="5902" width="12.1640625" style="58" bestFit="1" customWidth="1"/>
    <col min="5903" max="6145" width="10.83203125" style="58"/>
    <col min="6146" max="6146" width="42.1640625" style="58" customWidth="1"/>
    <col min="6147" max="6147" width="20.5" style="58" customWidth="1"/>
    <col min="6148" max="6148" width="25.5" style="58" bestFit="1" customWidth="1"/>
    <col min="6149" max="6149" width="20.5" style="58" bestFit="1" customWidth="1"/>
    <col min="6150" max="6150" width="18.83203125" style="58" customWidth="1"/>
    <col min="6151" max="6151" width="19.1640625" style="58" bestFit="1" customWidth="1"/>
    <col min="6152" max="6152" width="21.1640625" style="58" customWidth="1"/>
    <col min="6153" max="6153" width="22.1640625" style="58" bestFit="1" customWidth="1"/>
    <col min="6154" max="6154" width="18.6640625" style="58" bestFit="1" customWidth="1"/>
    <col min="6155" max="6155" width="15.33203125" style="58" bestFit="1" customWidth="1"/>
    <col min="6156" max="6156" width="12.1640625" style="58" bestFit="1" customWidth="1"/>
    <col min="6157" max="6157" width="10.83203125" style="58"/>
    <col min="6158" max="6158" width="12.1640625" style="58" bestFit="1" customWidth="1"/>
    <col min="6159" max="6401" width="10.83203125" style="58"/>
    <col min="6402" max="6402" width="42.1640625" style="58" customWidth="1"/>
    <col min="6403" max="6403" width="20.5" style="58" customWidth="1"/>
    <col min="6404" max="6404" width="25.5" style="58" bestFit="1" customWidth="1"/>
    <col min="6405" max="6405" width="20.5" style="58" bestFit="1" customWidth="1"/>
    <col min="6406" max="6406" width="18.83203125" style="58" customWidth="1"/>
    <col min="6407" max="6407" width="19.1640625" style="58" bestFit="1" customWidth="1"/>
    <col min="6408" max="6408" width="21.1640625" style="58" customWidth="1"/>
    <col min="6409" max="6409" width="22.1640625" style="58" bestFit="1" customWidth="1"/>
    <col min="6410" max="6410" width="18.6640625" style="58" bestFit="1" customWidth="1"/>
    <col min="6411" max="6411" width="15.33203125" style="58" bestFit="1" customWidth="1"/>
    <col min="6412" max="6412" width="12.1640625" style="58" bestFit="1" customWidth="1"/>
    <col min="6413" max="6413" width="10.83203125" style="58"/>
    <col min="6414" max="6414" width="12.1640625" style="58" bestFit="1" customWidth="1"/>
    <col min="6415" max="6657" width="10.83203125" style="58"/>
    <col min="6658" max="6658" width="42.1640625" style="58" customWidth="1"/>
    <col min="6659" max="6659" width="20.5" style="58" customWidth="1"/>
    <col min="6660" max="6660" width="25.5" style="58" bestFit="1" customWidth="1"/>
    <col min="6661" max="6661" width="20.5" style="58" bestFit="1" customWidth="1"/>
    <col min="6662" max="6662" width="18.83203125" style="58" customWidth="1"/>
    <col min="6663" max="6663" width="19.1640625" style="58" bestFit="1" customWidth="1"/>
    <col min="6664" max="6664" width="21.1640625" style="58" customWidth="1"/>
    <col min="6665" max="6665" width="22.1640625" style="58" bestFit="1" customWidth="1"/>
    <col min="6666" max="6666" width="18.6640625" style="58" bestFit="1" customWidth="1"/>
    <col min="6667" max="6667" width="15.33203125" style="58" bestFit="1" customWidth="1"/>
    <col min="6668" max="6668" width="12.1640625" style="58" bestFit="1" customWidth="1"/>
    <col min="6669" max="6669" width="10.83203125" style="58"/>
    <col min="6670" max="6670" width="12.1640625" style="58" bestFit="1" customWidth="1"/>
    <col min="6671" max="6913" width="10.83203125" style="58"/>
    <col min="6914" max="6914" width="42.1640625" style="58" customWidth="1"/>
    <col min="6915" max="6915" width="20.5" style="58" customWidth="1"/>
    <col min="6916" max="6916" width="25.5" style="58" bestFit="1" customWidth="1"/>
    <col min="6917" max="6917" width="20.5" style="58" bestFit="1" customWidth="1"/>
    <col min="6918" max="6918" width="18.83203125" style="58" customWidth="1"/>
    <col min="6919" max="6919" width="19.1640625" style="58" bestFit="1" customWidth="1"/>
    <col min="6920" max="6920" width="21.1640625" style="58" customWidth="1"/>
    <col min="6921" max="6921" width="22.1640625" style="58" bestFit="1" customWidth="1"/>
    <col min="6922" max="6922" width="18.6640625" style="58" bestFit="1" customWidth="1"/>
    <col min="6923" max="6923" width="15.33203125" style="58" bestFit="1" customWidth="1"/>
    <col min="6924" max="6924" width="12.1640625" style="58" bestFit="1" customWidth="1"/>
    <col min="6925" max="6925" width="10.83203125" style="58"/>
    <col min="6926" max="6926" width="12.1640625" style="58" bestFit="1" customWidth="1"/>
    <col min="6927" max="7169" width="10.83203125" style="58"/>
    <col min="7170" max="7170" width="42.1640625" style="58" customWidth="1"/>
    <col min="7171" max="7171" width="20.5" style="58" customWidth="1"/>
    <col min="7172" max="7172" width="25.5" style="58" bestFit="1" customWidth="1"/>
    <col min="7173" max="7173" width="20.5" style="58" bestFit="1" customWidth="1"/>
    <col min="7174" max="7174" width="18.83203125" style="58" customWidth="1"/>
    <col min="7175" max="7175" width="19.1640625" style="58" bestFit="1" customWidth="1"/>
    <col min="7176" max="7176" width="21.1640625" style="58" customWidth="1"/>
    <col min="7177" max="7177" width="22.1640625" style="58" bestFit="1" customWidth="1"/>
    <col min="7178" max="7178" width="18.6640625" style="58" bestFit="1" customWidth="1"/>
    <col min="7179" max="7179" width="15.33203125" style="58" bestFit="1" customWidth="1"/>
    <col min="7180" max="7180" width="12.1640625" style="58" bestFit="1" customWidth="1"/>
    <col min="7181" max="7181" width="10.83203125" style="58"/>
    <col min="7182" max="7182" width="12.1640625" style="58" bestFit="1" customWidth="1"/>
    <col min="7183" max="7425" width="10.83203125" style="58"/>
    <col min="7426" max="7426" width="42.1640625" style="58" customWidth="1"/>
    <col min="7427" max="7427" width="20.5" style="58" customWidth="1"/>
    <col min="7428" max="7428" width="25.5" style="58" bestFit="1" customWidth="1"/>
    <col min="7429" max="7429" width="20.5" style="58" bestFit="1" customWidth="1"/>
    <col min="7430" max="7430" width="18.83203125" style="58" customWidth="1"/>
    <col min="7431" max="7431" width="19.1640625" style="58" bestFit="1" customWidth="1"/>
    <col min="7432" max="7432" width="21.1640625" style="58" customWidth="1"/>
    <col min="7433" max="7433" width="22.1640625" style="58" bestFit="1" customWidth="1"/>
    <col min="7434" max="7434" width="18.6640625" style="58" bestFit="1" customWidth="1"/>
    <col min="7435" max="7435" width="15.33203125" style="58" bestFit="1" customWidth="1"/>
    <col min="7436" max="7436" width="12.1640625" style="58" bestFit="1" customWidth="1"/>
    <col min="7437" max="7437" width="10.83203125" style="58"/>
    <col min="7438" max="7438" width="12.1640625" style="58" bestFit="1" customWidth="1"/>
    <col min="7439" max="7681" width="10.83203125" style="58"/>
    <col min="7682" max="7682" width="42.1640625" style="58" customWidth="1"/>
    <col min="7683" max="7683" width="20.5" style="58" customWidth="1"/>
    <col min="7684" max="7684" width="25.5" style="58" bestFit="1" customWidth="1"/>
    <col min="7685" max="7685" width="20.5" style="58" bestFit="1" customWidth="1"/>
    <col min="7686" max="7686" width="18.83203125" style="58" customWidth="1"/>
    <col min="7687" max="7687" width="19.1640625" style="58" bestFit="1" customWidth="1"/>
    <col min="7688" max="7688" width="21.1640625" style="58" customWidth="1"/>
    <col min="7689" max="7689" width="22.1640625" style="58" bestFit="1" customWidth="1"/>
    <col min="7690" max="7690" width="18.6640625" style="58" bestFit="1" customWidth="1"/>
    <col min="7691" max="7691" width="15.33203125" style="58" bestFit="1" customWidth="1"/>
    <col min="7692" max="7692" width="12.1640625" style="58" bestFit="1" customWidth="1"/>
    <col min="7693" max="7693" width="10.83203125" style="58"/>
    <col min="7694" max="7694" width="12.1640625" style="58" bestFit="1" customWidth="1"/>
    <col min="7695" max="7937" width="10.83203125" style="58"/>
    <col min="7938" max="7938" width="42.1640625" style="58" customWidth="1"/>
    <col min="7939" max="7939" width="20.5" style="58" customWidth="1"/>
    <col min="7940" max="7940" width="25.5" style="58" bestFit="1" customWidth="1"/>
    <col min="7941" max="7941" width="20.5" style="58" bestFit="1" customWidth="1"/>
    <col min="7942" max="7942" width="18.83203125" style="58" customWidth="1"/>
    <col min="7943" max="7943" width="19.1640625" style="58" bestFit="1" customWidth="1"/>
    <col min="7944" max="7944" width="21.1640625" style="58" customWidth="1"/>
    <col min="7945" max="7945" width="22.1640625" style="58" bestFit="1" customWidth="1"/>
    <col min="7946" max="7946" width="18.6640625" style="58" bestFit="1" customWidth="1"/>
    <col min="7947" max="7947" width="15.33203125" style="58" bestFit="1" customWidth="1"/>
    <col min="7948" max="7948" width="12.1640625" style="58" bestFit="1" customWidth="1"/>
    <col min="7949" max="7949" width="10.83203125" style="58"/>
    <col min="7950" max="7950" width="12.1640625" style="58" bestFit="1" customWidth="1"/>
    <col min="7951" max="8193" width="10.83203125" style="58"/>
    <col min="8194" max="8194" width="42.1640625" style="58" customWidth="1"/>
    <col min="8195" max="8195" width="20.5" style="58" customWidth="1"/>
    <col min="8196" max="8196" width="25.5" style="58" bestFit="1" customWidth="1"/>
    <col min="8197" max="8197" width="20.5" style="58" bestFit="1" customWidth="1"/>
    <col min="8198" max="8198" width="18.83203125" style="58" customWidth="1"/>
    <col min="8199" max="8199" width="19.1640625" style="58" bestFit="1" customWidth="1"/>
    <col min="8200" max="8200" width="21.1640625" style="58" customWidth="1"/>
    <col min="8201" max="8201" width="22.1640625" style="58" bestFit="1" customWidth="1"/>
    <col min="8202" max="8202" width="18.6640625" style="58" bestFit="1" customWidth="1"/>
    <col min="8203" max="8203" width="15.33203125" style="58" bestFit="1" customWidth="1"/>
    <col min="8204" max="8204" width="12.1640625" style="58" bestFit="1" customWidth="1"/>
    <col min="8205" max="8205" width="10.83203125" style="58"/>
    <col min="8206" max="8206" width="12.1640625" style="58" bestFit="1" customWidth="1"/>
    <col min="8207" max="8449" width="10.83203125" style="58"/>
    <col min="8450" max="8450" width="42.1640625" style="58" customWidth="1"/>
    <col min="8451" max="8451" width="20.5" style="58" customWidth="1"/>
    <col min="8452" max="8452" width="25.5" style="58" bestFit="1" customWidth="1"/>
    <col min="8453" max="8453" width="20.5" style="58" bestFit="1" customWidth="1"/>
    <col min="8454" max="8454" width="18.83203125" style="58" customWidth="1"/>
    <col min="8455" max="8455" width="19.1640625" style="58" bestFit="1" customWidth="1"/>
    <col min="8456" max="8456" width="21.1640625" style="58" customWidth="1"/>
    <col min="8457" max="8457" width="22.1640625" style="58" bestFit="1" customWidth="1"/>
    <col min="8458" max="8458" width="18.6640625" style="58" bestFit="1" customWidth="1"/>
    <col min="8459" max="8459" width="15.33203125" style="58" bestFit="1" customWidth="1"/>
    <col min="8460" max="8460" width="12.1640625" style="58" bestFit="1" customWidth="1"/>
    <col min="8461" max="8461" width="10.83203125" style="58"/>
    <col min="8462" max="8462" width="12.1640625" style="58" bestFit="1" customWidth="1"/>
    <col min="8463" max="8705" width="10.83203125" style="58"/>
    <col min="8706" max="8706" width="42.1640625" style="58" customWidth="1"/>
    <col min="8707" max="8707" width="20.5" style="58" customWidth="1"/>
    <col min="8708" max="8708" width="25.5" style="58" bestFit="1" customWidth="1"/>
    <col min="8709" max="8709" width="20.5" style="58" bestFit="1" customWidth="1"/>
    <col min="8710" max="8710" width="18.83203125" style="58" customWidth="1"/>
    <col min="8711" max="8711" width="19.1640625" style="58" bestFit="1" customWidth="1"/>
    <col min="8712" max="8712" width="21.1640625" style="58" customWidth="1"/>
    <col min="8713" max="8713" width="22.1640625" style="58" bestFit="1" customWidth="1"/>
    <col min="8714" max="8714" width="18.6640625" style="58" bestFit="1" customWidth="1"/>
    <col min="8715" max="8715" width="15.33203125" style="58" bestFit="1" customWidth="1"/>
    <col min="8716" max="8716" width="12.1640625" style="58" bestFit="1" customWidth="1"/>
    <col min="8717" max="8717" width="10.83203125" style="58"/>
    <col min="8718" max="8718" width="12.1640625" style="58" bestFit="1" customWidth="1"/>
    <col min="8719" max="8961" width="10.83203125" style="58"/>
    <col min="8962" max="8962" width="42.1640625" style="58" customWidth="1"/>
    <col min="8963" max="8963" width="20.5" style="58" customWidth="1"/>
    <col min="8964" max="8964" width="25.5" style="58" bestFit="1" customWidth="1"/>
    <col min="8965" max="8965" width="20.5" style="58" bestFit="1" customWidth="1"/>
    <col min="8966" max="8966" width="18.83203125" style="58" customWidth="1"/>
    <col min="8967" max="8967" width="19.1640625" style="58" bestFit="1" customWidth="1"/>
    <col min="8968" max="8968" width="21.1640625" style="58" customWidth="1"/>
    <col min="8969" max="8969" width="22.1640625" style="58" bestFit="1" customWidth="1"/>
    <col min="8970" max="8970" width="18.6640625" style="58" bestFit="1" customWidth="1"/>
    <col min="8971" max="8971" width="15.33203125" style="58" bestFit="1" customWidth="1"/>
    <col min="8972" max="8972" width="12.1640625" style="58" bestFit="1" customWidth="1"/>
    <col min="8973" max="8973" width="10.83203125" style="58"/>
    <col min="8974" max="8974" width="12.1640625" style="58" bestFit="1" customWidth="1"/>
    <col min="8975" max="9217" width="10.83203125" style="58"/>
    <col min="9218" max="9218" width="42.1640625" style="58" customWidth="1"/>
    <col min="9219" max="9219" width="20.5" style="58" customWidth="1"/>
    <col min="9220" max="9220" width="25.5" style="58" bestFit="1" customWidth="1"/>
    <col min="9221" max="9221" width="20.5" style="58" bestFit="1" customWidth="1"/>
    <col min="9222" max="9222" width="18.83203125" style="58" customWidth="1"/>
    <col min="9223" max="9223" width="19.1640625" style="58" bestFit="1" customWidth="1"/>
    <col min="9224" max="9224" width="21.1640625" style="58" customWidth="1"/>
    <col min="9225" max="9225" width="22.1640625" style="58" bestFit="1" customWidth="1"/>
    <col min="9226" max="9226" width="18.6640625" style="58" bestFit="1" customWidth="1"/>
    <col min="9227" max="9227" width="15.33203125" style="58" bestFit="1" customWidth="1"/>
    <col min="9228" max="9228" width="12.1640625" style="58" bestFit="1" customWidth="1"/>
    <col min="9229" max="9229" width="10.83203125" style="58"/>
    <col min="9230" max="9230" width="12.1640625" style="58" bestFit="1" customWidth="1"/>
    <col min="9231" max="9473" width="10.83203125" style="58"/>
    <col min="9474" max="9474" width="42.1640625" style="58" customWidth="1"/>
    <col min="9475" max="9475" width="20.5" style="58" customWidth="1"/>
    <col min="9476" max="9476" width="25.5" style="58" bestFit="1" customWidth="1"/>
    <col min="9477" max="9477" width="20.5" style="58" bestFit="1" customWidth="1"/>
    <col min="9478" max="9478" width="18.83203125" style="58" customWidth="1"/>
    <col min="9479" max="9479" width="19.1640625" style="58" bestFit="1" customWidth="1"/>
    <col min="9480" max="9480" width="21.1640625" style="58" customWidth="1"/>
    <col min="9481" max="9481" width="22.1640625" style="58" bestFit="1" customWidth="1"/>
    <col min="9482" max="9482" width="18.6640625" style="58" bestFit="1" customWidth="1"/>
    <col min="9483" max="9483" width="15.33203125" style="58" bestFit="1" customWidth="1"/>
    <col min="9484" max="9484" width="12.1640625" style="58" bestFit="1" customWidth="1"/>
    <col min="9485" max="9485" width="10.83203125" style="58"/>
    <col min="9486" max="9486" width="12.1640625" style="58" bestFit="1" customWidth="1"/>
    <col min="9487" max="9729" width="10.83203125" style="58"/>
    <col min="9730" max="9730" width="42.1640625" style="58" customWidth="1"/>
    <col min="9731" max="9731" width="20.5" style="58" customWidth="1"/>
    <col min="9732" max="9732" width="25.5" style="58" bestFit="1" customWidth="1"/>
    <col min="9733" max="9733" width="20.5" style="58" bestFit="1" customWidth="1"/>
    <col min="9734" max="9734" width="18.83203125" style="58" customWidth="1"/>
    <col min="9735" max="9735" width="19.1640625" style="58" bestFit="1" customWidth="1"/>
    <col min="9736" max="9736" width="21.1640625" style="58" customWidth="1"/>
    <col min="9737" max="9737" width="22.1640625" style="58" bestFit="1" customWidth="1"/>
    <col min="9738" max="9738" width="18.6640625" style="58" bestFit="1" customWidth="1"/>
    <col min="9739" max="9739" width="15.33203125" style="58" bestFit="1" customWidth="1"/>
    <col min="9740" max="9740" width="12.1640625" style="58" bestFit="1" customWidth="1"/>
    <col min="9741" max="9741" width="10.83203125" style="58"/>
    <col min="9742" max="9742" width="12.1640625" style="58" bestFit="1" customWidth="1"/>
    <col min="9743" max="9985" width="10.83203125" style="58"/>
    <col min="9986" max="9986" width="42.1640625" style="58" customWidth="1"/>
    <col min="9987" max="9987" width="20.5" style="58" customWidth="1"/>
    <col min="9988" max="9988" width="25.5" style="58" bestFit="1" customWidth="1"/>
    <col min="9989" max="9989" width="20.5" style="58" bestFit="1" customWidth="1"/>
    <col min="9990" max="9990" width="18.83203125" style="58" customWidth="1"/>
    <col min="9991" max="9991" width="19.1640625" style="58" bestFit="1" customWidth="1"/>
    <col min="9992" max="9992" width="21.1640625" style="58" customWidth="1"/>
    <col min="9993" max="9993" width="22.1640625" style="58" bestFit="1" customWidth="1"/>
    <col min="9994" max="9994" width="18.6640625" style="58" bestFit="1" customWidth="1"/>
    <col min="9995" max="9995" width="15.33203125" style="58" bestFit="1" customWidth="1"/>
    <col min="9996" max="9996" width="12.1640625" style="58" bestFit="1" customWidth="1"/>
    <col min="9997" max="9997" width="10.83203125" style="58"/>
    <col min="9998" max="9998" width="12.1640625" style="58" bestFit="1" customWidth="1"/>
    <col min="9999" max="10241" width="10.83203125" style="58"/>
    <col min="10242" max="10242" width="42.1640625" style="58" customWidth="1"/>
    <col min="10243" max="10243" width="20.5" style="58" customWidth="1"/>
    <col min="10244" max="10244" width="25.5" style="58" bestFit="1" customWidth="1"/>
    <col min="10245" max="10245" width="20.5" style="58" bestFit="1" customWidth="1"/>
    <col min="10246" max="10246" width="18.83203125" style="58" customWidth="1"/>
    <col min="10247" max="10247" width="19.1640625" style="58" bestFit="1" customWidth="1"/>
    <col min="10248" max="10248" width="21.1640625" style="58" customWidth="1"/>
    <col min="10249" max="10249" width="22.1640625" style="58" bestFit="1" customWidth="1"/>
    <col min="10250" max="10250" width="18.6640625" style="58" bestFit="1" customWidth="1"/>
    <col min="10251" max="10251" width="15.33203125" style="58" bestFit="1" customWidth="1"/>
    <col min="10252" max="10252" width="12.1640625" style="58" bestFit="1" customWidth="1"/>
    <col min="10253" max="10253" width="10.83203125" style="58"/>
    <col min="10254" max="10254" width="12.1640625" style="58" bestFit="1" customWidth="1"/>
    <col min="10255" max="10497" width="10.83203125" style="58"/>
    <col min="10498" max="10498" width="42.1640625" style="58" customWidth="1"/>
    <col min="10499" max="10499" width="20.5" style="58" customWidth="1"/>
    <col min="10500" max="10500" width="25.5" style="58" bestFit="1" customWidth="1"/>
    <col min="10501" max="10501" width="20.5" style="58" bestFit="1" customWidth="1"/>
    <col min="10502" max="10502" width="18.83203125" style="58" customWidth="1"/>
    <col min="10503" max="10503" width="19.1640625" style="58" bestFit="1" customWidth="1"/>
    <col min="10504" max="10504" width="21.1640625" style="58" customWidth="1"/>
    <col min="10505" max="10505" width="22.1640625" style="58" bestFit="1" customWidth="1"/>
    <col min="10506" max="10506" width="18.6640625" style="58" bestFit="1" customWidth="1"/>
    <col min="10507" max="10507" width="15.33203125" style="58" bestFit="1" customWidth="1"/>
    <col min="10508" max="10508" width="12.1640625" style="58" bestFit="1" customWidth="1"/>
    <col min="10509" max="10509" width="10.83203125" style="58"/>
    <col min="10510" max="10510" width="12.1640625" style="58" bestFit="1" customWidth="1"/>
    <col min="10511" max="10753" width="10.83203125" style="58"/>
    <col min="10754" max="10754" width="42.1640625" style="58" customWidth="1"/>
    <col min="10755" max="10755" width="20.5" style="58" customWidth="1"/>
    <col min="10756" max="10756" width="25.5" style="58" bestFit="1" customWidth="1"/>
    <col min="10757" max="10757" width="20.5" style="58" bestFit="1" customWidth="1"/>
    <col min="10758" max="10758" width="18.83203125" style="58" customWidth="1"/>
    <col min="10759" max="10759" width="19.1640625" style="58" bestFit="1" customWidth="1"/>
    <col min="10760" max="10760" width="21.1640625" style="58" customWidth="1"/>
    <col min="10761" max="10761" width="22.1640625" style="58" bestFit="1" customWidth="1"/>
    <col min="10762" max="10762" width="18.6640625" style="58" bestFit="1" customWidth="1"/>
    <col min="10763" max="10763" width="15.33203125" style="58" bestFit="1" customWidth="1"/>
    <col min="10764" max="10764" width="12.1640625" style="58" bestFit="1" customWidth="1"/>
    <col min="10765" max="10765" width="10.83203125" style="58"/>
    <col min="10766" max="10766" width="12.1640625" style="58" bestFit="1" customWidth="1"/>
    <col min="10767" max="11009" width="10.83203125" style="58"/>
    <col min="11010" max="11010" width="42.1640625" style="58" customWidth="1"/>
    <col min="11011" max="11011" width="20.5" style="58" customWidth="1"/>
    <col min="11012" max="11012" width="25.5" style="58" bestFit="1" customWidth="1"/>
    <col min="11013" max="11013" width="20.5" style="58" bestFit="1" customWidth="1"/>
    <col min="11014" max="11014" width="18.83203125" style="58" customWidth="1"/>
    <col min="11015" max="11015" width="19.1640625" style="58" bestFit="1" customWidth="1"/>
    <col min="11016" max="11016" width="21.1640625" style="58" customWidth="1"/>
    <col min="11017" max="11017" width="22.1640625" style="58" bestFit="1" customWidth="1"/>
    <col min="11018" max="11018" width="18.6640625" style="58" bestFit="1" customWidth="1"/>
    <col min="11019" max="11019" width="15.33203125" style="58" bestFit="1" customWidth="1"/>
    <col min="11020" max="11020" width="12.1640625" style="58" bestFit="1" customWidth="1"/>
    <col min="11021" max="11021" width="10.83203125" style="58"/>
    <col min="11022" max="11022" width="12.1640625" style="58" bestFit="1" customWidth="1"/>
    <col min="11023" max="11265" width="10.83203125" style="58"/>
    <col min="11266" max="11266" width="42.1640625" style="58" customWidth="1"/>
    <col min="11267" max="11267" width="20.5" style="58" customWidth="1"/>
    <col min="11268" max="11268" width="25.5" style="58" bestFit="1" customWidth="1"/>
    <col min="11269" max="11269" width="20.5" style="58" bestFit="1" customWidth="1"/>
    <col min="11270" max="11270" width="18.83203125" style="58" customWidth="1"/>
    <col min="11271" max="11271" width="19.1640625" style="58" bestFit="1" customWidth="1"/>
    <col min="11272" max="11272" width="21.1640625" style="58" customWidth="1"/>
    <col min="11273" max="11273" width="22.1640625" style="58" bestFit="1" customWidth="1"/>
    <col min="11274" max="11274" width="18.6640625" style="58" bestFit="1" customWidth="1"/>
    <col min="11275" max="11275" width="15.33203125" style="58" bestFit="1" customWidth="1"/>
    <col min="11276" max="11276" width="12.1640625" style="58" bestFit="1" customWidth="1"/>
    <col min="11277" max="11277" width="10.83203125" style="58"/>
    <col min="11278" max="11278" width="12.1640625" style="58" bestFit="1" customWidth="1"/>
    <col min="11279" max="11521" width="10.83203125" style="58"/>
    <col min="11522" max="11522" width="42.1640625" style="58" customWidth="1"/>
    <col min="11523" max="11523" width="20.5" style="58" customWidth="1"/>
    <col min="11524" max="11524" width="25.5" style="58" bestFit="1" customWidth="1"/>
    <col min="11525" max="11525" width="20.5" style="58" bestFit="1" customWidth="1"/>
    <col min="11526" max="11526" width="18.83203125" style="58" customWidth="1"/>
    <col min="11527" max="11527" width="19.1640625" style="58" bestFit="1" customWidth="1"/>
    <col min="11528" max="11528" width="21.1640625" style="58" customWidth="1"/>
    <col min="11529" max="11529" width="22.1640625" style="58" bestFit="1" customWidth="1"/>
    <col min="11530" max="11530" width="18.6640625" style="58" bestFit="1" customWidth="1"/>
    <col min="11531" max="11531" width="15.33203125" style="58" bestFit="1" customWidth="1"/>
    <col min="11532" max="11532" width="12.1640625" style="58" bestFit="1" customWidth="1"/>
    <col min="11533" max="11533" width="10.83203125" style="58"/>
    <col min="11534" max="11534" width="12.1640625" style="58" bestFit="1" customWidth="1"/>
    <col min="11535" max="11777" width="10.83203125" style="58"/>
    <col min="11778" max="11778" width="42.1640625" style="58" customWidth="1"/>
    <col min="11779" max="11779" width="20.5" style="58" customWidth="1"/>
    <col min="11780" max="11780" width="25.5" style="58" bestFit="1" customWidth="1"/>
    <col min="11781" max="11781" width="20.5" style="58" bestFit="1" customWidth="1"/>
    <col min="11782" max="11782" width="18.83203125" style="58" customWidth="1"/>
    <col min="11783" max="11783" width="19.1640625" style="58" bestFit="1" customWidth="1"/>
    <col min="11784" max="11784" width="21.1640625" style="58" customWidth="1"/>
    <col min="11785" max="11785" width="22.1640625" style="58" bestFit="1" customWidth="1"/>
    <col min="11786" max="11786" width="18.6640625" style="58" bestFit="1" customWidth="1"/>
    <col min="11787" max="11787" width="15.33203125" style="58" bestFit="1" customWidth="1"/>
    <col min="11788" max="11788" width="12.1640625" style="58" bestFit="1" customWidth="1"/>
    <col min="11789" max="11789" width="10.83203125" style="58"/>
    <col min="11790" max="11790" width="12.1640625" style="58" bestFit="1" customWidth="1"/>
    <col min="11791" max="12033" width="10.83203125" style="58"/>
    <col min="12034" max="12034" width="42.1640625" style="58" customWidth="1"/>
    <col min="12035" max="12035" width="20.5" style="58" customWidth="1"/>
    <col min="12036" max="12036" width="25.5" style="58" bestFit="1" customWidth="1"/>
    <col min="12037" max="12037" width="20.5" style="58" bestFit="1" customWidth="1"/>
    <col min="12038" max="12038" width="18.83203125" style="58" customWidth="1"/>
    <col min="12039" max="12039" width="19.1640625" style="58" bestFit="1" customWidth="1"/>
    <col min="12040" max="12040" width="21.1640625" style="58" customWidth="1"/>
    <col min="12041" max="12041" width="22.1640625" style="58" bestFit="1" customWidth="1"/>
    <col min="12042" max="12042" width="18.6640625" style="58" bestFit="1" customWidth="1"/>
    <col min="12043" max="12043" width="15.33203125" style="58" bestFit="1" customWidth="1"/>
    <col min="12044" max="12044" width="12.1640625" style="58" bestFit="1" customWidth="1"/>
    <col min="12045" max="12045" width="10.83203125" style="58"/>
    <col min="12046" max="12046" width="12.1640625" style="58" bestFit="1" customWidth="1"/>
    <col min="12047" max="12289" width="10.83203125" style="58"/>
    <col min="12290" max="12290" width="42.1640625" style="58" customWidth="1"/>
    <col min="12291" max="12291" width="20.5" style="58" customWidth="1"/>
    <col min="12292" max="12292" width="25.5" style="58" bestFit="1" customWidth="1"/>
    <col min="12293" max="12293" width="20.5" style="58" bestFit="1" customWidth="1"/>
    <col min="12294" max="12294" width="18.83203125" style="58" customWidth="1"/>
    <col min="12295" max="12295" width="19.1640625" style="58" bestFit="1" customWidth="1"/>
    <col min="12296" max="12296" width="21.1640625" style="58" customWidth="1"/>
    <col min="12297" max="12297" width="22.1640625" style="58" bestFit="1" customWidth="1"/>
    <col min="12298" max="12298" width="18.6640625" style="58" bestFit="1" customWidth="1"/>
    <col min="12299" max="12299" width="15.33203125" style="58" bestFit="1" customWidth="1"/>
    <col min="12300" max="12300" width="12.1640625" style="58" bestFit="1" customWidth="1"/>
    <col min="12301" max="12301" width="10.83203125" style="58"/>
    <col min="12302" max="12302" width="12.1640625" style="58" bestFit="1" customWidth="1"/>
    <col min="12303" max="12545" width="10.83203125" style="58"/>
    <col min="12546" max="12546" width="42.1640625" style="58" customWidth="1"/>
    <col min="12547" max="12547" width="20.5" style="58" customWidth="1"/>
    <col min="12548" max="12548" width="25.5" style="58" bestFit="1" customWidth="1"/>
    <col min="12549" max="12549" width="20.5" style="58" bestFit="1" customWidth="1"/>
    <col min="12550" max="12550" width="18.83203125" style="58" customWidth="1"/>
    <col min="12551" max="12551" width="19.1640625" style="58" bestFit="1" customWidth="1"/>
    <col min="12552" max="12552" width="21.1640625" style="58" customWidth="1"/>
    <col min="12553" max="12553" width="22.1640625" style="58" bestFit="1" customWidth="1"/>
    <col min="12554" max="12554" width="18.6640625" style="58" bestFit="1" customWidth="1"/>
    <col min="12555" max="12555" width="15.33203125" style="58" bestFit="1" customWidth="1"/>
    <col min="12556" max="12556" width="12.1640625" style="58" bestFit="1" customWidth="1"/>
    <col min="12557" max="12557" width="10.83203125" style="58"/>
    <col min="12558" max="12558" width="12.1640625" style="58" bestFit="1" customWidth="1"/>
    <col min="12559" max="12801" width="10.83203125" style="58"/>
    <col min="12802" max="12802" width="42.1640625" style="58" customWidth="1"/>
    <col min="12803" max="12803" width="20.5" style="58" customWidth="1"/>
    <col min="12804" max="12804" width="25.5" style="58" bestFit="1" customWidth="1"/>
    <col min="12805" max="12805" width="20.5" style="58" bestFit="1" customWidth="1"/>
    <col min="12806" max="12806" width="18.83203125" style="58" customWidth="1"/>
    <col min="12807" max="12807" width="19.1640625" style="58" bestFit="1" customWidth="1"/>
    <col min="12808" max="12808" width="21.1640625" style="58" customWidth="1"/>
    <col min="12809" max="12809" width="22.1640625" style="58" bestFit="1" customWidth="1"/>
    <col min="12810" max="12810" width="18.6640625" style="58" bestFit="1" customWidth="1"/>
    <col min="12811" max="12811" width="15.33203125" style="58" bestFit="1" customWidth="1"/>
    <col min="12812" max="12812" width="12.1640625" style="58" bestFit="1" customWidth="1"/>
    <col min="12813" max="12813" width="10.83203125" style="58"/>
    <col min="12814" max="12814" width="12.1640625" style="58" bestFit="1" customWidth="1"/>
    <col min="12815" max="13057" width="10.83203125" style="58"/>
    <col min="13058" max="13058" width="42.1640625" style="58" customWidth="1"/>
    <col min="13059" max="13059" width="20.5" style="58" customWidth="1"/>
    <col min="13060" max="13060" width="25.5" style="58" bestFit="1" customWidth="1"/>
    <col min="13061" max="13061" width="20.5" style="58" bestFit="1" customWidth="1"/>
    <col min="13062" max="13062" width="18.83203125" style="58" customWidth="1"/>
    <col min="13063" max="13063" width="19.1640625" style="58" bestFit="1" customWidth="1"/>
    <col min="13064" max="13064" width="21.1640625" style="58" customWidth="1"/>
    <col min="13065" max="13065" width="22.1640625" style="58" bestFit="1" customWidth="1"/>
    <col min="13066" max="13066" width="18.6640625" style="58" bestFit="1" customWidth="1"/>
    <col min="13067" max="13067" width="15.33203125" style="58" bestFit="1" customWidth="1"/>
    <col min="13068" max="13068" width="12.1640625" style="58" bestFit="1" customWidth="1"/>
    <col min="13069" max="13069" width="10.83203125" style="58"/>
    <col min="13070" max="13070" width="12.1640625" style="58" bestFit="1" customWidth="1"/>
    <col min="13071" max="13313" width="10.83203125" style="58"/>
    <col min="13314" max="13314" width="42.1640625" style="58" customWidth="1"/>
    <col min="13315" max="13315" width="20.5" style="58" customWidth="1"/>
    <col min="13316" max="13316" width="25.5" style="58" bestFit="1" customWidth="1"/>
    <col min="13317" max="13317" width="20.5" style="58" bestFit="1" customWidth="1"/>
    <col min="13318" max="13318" width="18.83203125" style="58" customWidth="1"/>
    <col min="13319" max="13319" width="19.1640625" style="58" bestFit="1" customWidth="1"/>
    <col min="13320" max="13320" width="21.1640625" style="58" customWidth="1"/>
    <col min="13321" max="13321" width="22.1640625" style="58" bestFit="1" customWidth="1"/>
    <col min="13322" max="13322" width="18.6640625" style="58" bestFit="1" customWidth="1"/>
    <col min="13323" max="13323" width="15.33203125" style="58" bestFit="1" customWidth="1"/>
    <col min="13324" max="13324" width="12.1640625" style="58" bestFit="1" customWidth="1"/>
    <col min="13325" max="13325" width="10.83203125" style="58"/>
    <col min="13326" max="13326" width="12.1640625" style="58" bestFit="1" customWidth="1"/>
    <col min="13327" max="13569" width="10.83203125" style="58"/>
    <col min="13570" max="13570" width="42.1640625" style="58" customWidth="1"/>
    <col min="13571" max="13571" width="20.5" style="58" customWidth="1"/>
    <col min="13572" max="13572" width="25.5" style="58" bestFit="1" customWidth="1"/>
    <col min="13573" max="13573" width="20.5" style="58" bestFit="1" customWidth="1"/>
    <col min="13574" max="13574" width="18.83203125" style="58" customWidth="1"/>
    <col min="13575" max="13575" width="19.1640625" style="58" bestFit="1" customWidth="1"/>
    <col min="13576" max="13576" width="21.1640625" style="58" customWidth="1"/>
    <col min="13577" max="13577" width="22.1640625" style="58" bestFit="1" customWidth="1"/>
    <col min="13578" max="13578" width="18.6640625" style="58" bestFit="1" customWidth="1"/>
    <col min="13579" max="13579" width="15.33203125" style="58" bestFit="1" customWidth="1"/>
    <col min="13580" max="13580" width="12.1640625" style="58" bestFit="1" customWidth="1"/>
    <col min="13581" max="13581" width="10.83203125" style="58"/>
    <col min="13582" max="13582" width="12.1640625" style="58" bestFit="1" customWidth="1"/>
    <col min="13583" max="13825" width="10.83203125" style="58"/>
    <col min="13826" max="13826" width="42.1640625" style="58" customWidth="1"/>
    <col min="13827" max="13827" width="20.5" style="58" customWidth="1"/>
    <col min="13828" max="13828" width="25.5" style="58" bestFit="1" customWidth="1"/>
    <col min="13829" max="13829" width="20.5" style="58" bestFit="1" customWidth="1"/>
    <col min="13830" max="13830" width="18.83203125" style="58" customWidth="1"/>
    <col min="13831" max="13831" width="19.1640625" style="58" bestFit="1" customWidth="1"/>
    <col min="13832" max="13832" width="21.1640625" style="58" customWidth="1"/>
    <col min="13833" max="13833" width="22.1640625" style="58" bestFit="1" customWidth="1"/>
    <col min="13834" max="13834" width="18.6640625" style="58" bestFit="1" customWidth="1"/>
    <col min="13835" max="13835" width="15.33203125" style="58" bestFit="1" customWidth="1"/>
    <col min="13836" max="13836" width="12.1640625" style="58" bestFit="1" customWidth="1"/>
    <col min="13837" max="13837" width="10.83203125" style="58"/>
    <col min="13838" max="13838" width="12.1640625" style="58" bestFit="1" customWidth="1"/>
    <col min="13839" max="14081" width="10.83203125" style="58"/>
    <col min="14082" max="14082" width="42.1640625" style="58" customWidth="1"/>
    <col min="14083" max="14083" width="20.5" style="58" customWidth="1"/>
    <col min="14084" max="14084" width="25.5" style="58" bestFit="1" customWidth="1"/>
    <col min="14085" max="14085" width="20.5" style="58" bestFit="1" customWidth="1"/>
    <col min="14086" max="14086" width="18.83203125" style="58" customWidth="1"/>
    <col min="14087" max="14087" width="19.1640625" style="58" bestFit="1" customWidth="1"/>
    <col min="14088" max="14088" width="21.1640625" style="58" customWidth="1"/>
    <col min="14089" max="14089" width="22.1640625" style="58" bestFit="1" customWidth="1"/>
    <col min="14090" max="14090" width="18.6640625" style="58" bestFit="1" customWidth="1"/>
    <col min="14091" max="14091" width="15.33203125" style="58" bestFit="1" customWidth="1"/>
    <col min="14092" max="14092" width="12.1640625" style="58" bestFit="1" customWidth="1"/>
    <col min="14093" max="14093" width="10.83203125" style="58"/>
    <col min="14094" max="14094" width="12.1640625" style="58" bestFit="1" customWidth="1"/>
    <col min="14095" max="14337" width="10.83203125" style="58"/>
    <col min="14338" max="14338" width="42.1640625" style="58" customWidth="1"/>
    <col min="14339" max="14339" width="20.5" style="58" customWidth="1"/>
    <col min="14340" max="14340" width="25.5" style="58" bestFit="1" customWidth="1"/>
    <col min="14341" max="14341" width="20.5" style="58" bestFit="1" customWidth="1"/>
    <col min="14342" max="14342" width="18.83203125" style="58" customWidth="1"/>
    <col min="14343" max="14343" width="19.1640625" style="58" bestFit="1" customWidth="1"/>
    <col min="14344" max="14344" width="21.1640625" style="58" customWidth="1"/>
    <col min="14345" max="14345" width="22.1640625" style="58" bestFit="1" customWidth="1"/>
    <col min="14346" max="14346" width="18.6640625" style="58" bestFit="1" customWidth="1"/>
    <col min="14347" max="14347" width="15.33203125" style="58" bestFit="1" customWidth="1"/>
    <col min="14348" max="14348" width="12.1640625" style="58" bestFit="1" customWidth="1"/>
    <col min="14349" max="14349" width="10.83203125" style="58"/>
    <col min="14350" max="14350" width="12.1640625" style="58" bestFit="1" customWidth="1"/>
    <col min="14351" max="14593" width="10.83203125" style="58"/>
    <col min="14594" max="14594" width="42.1640625" style="58" customWidth="1"/>
    <col min="14595" max="14595" width="20.5" style="58" customWidth="1"/>
    <col min="14596" max="14596" width="25.5" style="58" bestFit="1" customWidth="1"/>
    <col min="14597" max="14597" width="20.5" style="58" bestFit="1" customWidth="1"/>
    <col min="14598" max="14598" width="18.83203125" style="58" customWidth="1"/>
    <col min="14599" max="14599" width="19.1640625" style="58" bestFit="1" customWidth="1"/>
    <col min="14600" max="14600" width="21.1640625" style="58" customWidth="1"/>
    <col min="14601" max="14601" width="22.1640625" style="58" bestFit="1" customWidth="1"/>
    <col min="14602" max="14602" width="18.6640625" style="58" bestFit="1" customWidth="1"/>
    <col min="14603" max="14603" width="15.33203125" style="58" bestFit="1" customWidth="1"/>
    <col min="14604" max="14604" width="12.1640625" style="58" bestFit="1" customWidth="1"/>
    <col min="14605" max="14605" width="10.83203125" style="58"/>
    <col min="14606" max="14606" width="12.1640625" style="58" bestFit="1" customWidth="1"/>
    <col min="14607" max="14849" width="10.83203125" style="58"/>
    <col min="14850" max="14850" width="42.1640625" style="58" customWidth="1"/>
    <col min="14851" max="14851" width="20.5" style="58" customWidth="1"/>
    <col min="14852" max="14852" width="25.5" style="58" bestFit="1" customWidth="1"/>
    <col min="14853" max="14853" width="20.5" style="58" bestFit="1" customWidth="1"/>
    <col min="14854" max="14854" width="18.83203125" style="58" customWidth="1"/>
    <col min="14855" max="14855" width="19.1640625" style="58" bestFit="1" customWidth="1"/>
    <col min="14856" max="14856" width="21.1640625" style="58" customWidth="1"/>
    <col min="14857" max="14857" width="22.1640625" style="58" bestFit="1" customWidth="1"/>
    <col min="14858" max="14858" width="18.6640625" style="58" bestFit="1" customWidth="1"/>
    <col min="14859" max="14859" width="15.33203125" style="58" bestFit="1" customWidth="1"/>
    <col min="14860" max="14860" width="12.1640625" style="58" bestFit="1" customWidth="1"/>
    <col min="14861" max="14861" width="10.83203125" style="58"/>
    <col min="14862" max="14862" width="12.1640625" style="58" bestFit="1" customWidth="1"/>
    <col min="14863" max="15105" width="10.83203125" style="58"/>
    <col min="15106" max="15106" width="42.1640625" style="58" customWidth="1"/>
    <col min="15107" max="15107" width="20.5" style="58" customWidth="1"/>
    <col min="15108" max="15108" width="25.5" style="58" bestFit="1" customWidth="1"/>
    <col min="15109" max="15109" width="20.5" style="58" bestFit="1" customWidth="1"/>
    <col min="15110" max="15110" width="18.83203125" style="58" customWidth="1"/>
    <col min="15111" max="15111" width="19.1640625" style="58" bestFit="1" customWidth="1"/>
    <col min="15112" max="15112" width="21.1640625" style="58" customWidth="1"/>
    <col min="15113" max="15113" width="22.1640625" style="58" bestFit="1" customWidth="1"/>
    <col min="15114" max="15114" width="18.6640625" style="58" bestFit="1" customWidth="1"/>
    <col min="15115" max="15115" width="15.33203125" style="58" bestFit="1" customWidth="1"/>
    <col min="15116" max="15116" width="12.1640625" style="58" bestFit="1" customWidth="1"/>
    <col min="15117" max="15117" width="10.83203125" style="58"/>
    <col min="15118" max="15118" width="12.1640625" style="58" bestFit="1" customWidth="1"/>
    <col min="15119" max="15361" width="10.83203125" style="58"/>
    <col min="15362" max="15362" width="42.1640625" style="58" customWidth="1"/>
    <col min="15363" max="15363" width="20.5" style="58" customWidth="1"/>
    <col min="15364" max="15364" width="25.5" style="58" bestFit="1" customWidth="1"/>
    <col min="15365" max="15365" width="20.5" style="58" bestFit="1" customWidth="1"/>
    <col min="15366" max="15366" width="18.83203125" style="58" customWidth="1"/>
    <col min="15367" max="15367" width="19.1640625" style="58" bestFit="1" customWidth="1"/>
    <col min="15368" max="15368" width="21.1640625" style="58" customWidth="1"/>
    <col min="15369" max="15369" width="22.1640625" style="58" bestFit="1" customWidth="1"/>
    <col min="15370" max="15370" width="18.6640625" style="58" bestFit="1" customWidth="1"/>
    <col min="15371" max="15371" width="15.33203125" style="58" bestFit="1" customWidth="1"/>
    <col min="15372" max="15372" width="12.1640625" style="58" bestFit="1" customWidth="1"/>
    <col min="15373" max="15373" width="10.83203125" style="58"/>
    <col min="15374" max="15374" width="12.1640625" style="58" bestFit="1" customWidth="1"/>
    <col min="15375" max="15617" width="10.83203125" style="58"/>
    <col min="15618" max="15618" width="42.1640625" style="58" customWidth="1"/>
    <col min="15619" max="15619" width="20.5" style="58" customWidth="1"/>
    <col min="15620" max="15620" width="25.5" style="58" bestFit="1" customWidth="1"/>
    <col min="15621" max="15621" width="20.5" style="58" bestFit="1" customWidth="1"/>
    <col min="15622" max="15622" width="18.83203125" style="58" customWidth="1"/>
    <col min="15623" max="15623" width="19.1640625" style="58" bestFit="1" customWidth="1"/>
    <col min="15624" max="15624" width="21.1640625" style="58" customWidth="1"/>
    <col min="15625" max="15625" width="22.1640625" style="58" bestFit="1" customWidth="1"/>
    <col min="15626" max="15626" width="18.6640625" style="58" bestFit="1" customWidth="1"/>
    <col min="15627" max="15627" width="15.33203125" style="58" bestFit="1" customWidth="1"/>
    <col min="15628" max="15628" width="12.1640625" style="58" bestFit="1" customWidth="1"/>
    <col min="15629" max="15629" width="10.83203125" style="58"/>
    <col min="15630" max="15630" width="12.1640625" style="58" bestFit="1" customWidth="1"/>
    <col min="15631" max="15873" width="10.83203125" style="58"/>
    <col min="15874" max="15874" width="42.1640625" style="58" customWidth="1"/>
    <col min="15875" max="15875" width="20.5" style="58" customWidth="1"/>
    <col min="15876" max="15876" width="25.5" style="58" bestFit="1" customWidth="1"/>
    <col min="15877" max="15877" width="20.5" style="58" bestFit="1" customWidth="1"/>
    <col min="15878" max="15878" width="18.83203125" style="58" customWidth="1"/>
    <col min="15879" max="15879" width="19.1640625" style="58" bestFit="1" customWidth="1"/>
    <col min="15880" max="15880" width="21.1640625" style="58" customWidth="1"/>
    <col min="15881" max="15881" width="22.1640625" style="58" bestFit="1" customWidth="1"/>
    <col min="15882" max="15882" width="18.6640625" style="58" bestFit="1" customWidth="1"/>
    <col min="15883" max="15883" width="15.33203125" style="58" bestFit="1" customWidth="1"/>
    <col min="15884" max="15884" width="12.1640625" style="58" bestFit="1" customWidth="1"/>
    <col min="15885" max="15885" width="10.83203125" style="58"/>
    <col min="15886" max="15886" width="12.1640625" style="58" bestFit="1" customWidth="1"/>
    <col min="15887" max="16129" width="10.83203125" style="58"/>
    <col min="16130" max="16130" width="42.1640625" style="58" customWidth="1"/>
    <col min="16131" max="16131" width="20.5" style="58" customWidth="1"/>
    <col min="16132" max="16132" width="25.5" style="58" bestFit="1" customWidth="1"/>
    <col min="16133" max="16133" width="20.5" style="58" bestFit="1" customWidth="1"/>
    <col min="16134" max="16134" width="18.83203125" style="58" customWidth="1"/>
    <col min="16135" max="16135" width="19.1640625" style="58" bestFit="1" customWidth="1"/>
    <col min="16136" max="16136" width="21.1640625" style="58" customWidth="1"/>
    <col min="16137" max="16137" width="22.1640625" style="58" bestFit="1" customWidth="1"/>
    <col min="16138" max="16138" width="18.6640625" style="58" bestFit="1" customWidth="1"/>
    <col min="16139" max="16139" width="15.33203125" style="58" bestFit="1" customWidth="1"/>
    <col min="16140" max="16140" width="12.1640625" style="58" bestFit="1" customWidth="1"/>
    <col min="16141" max="16141" width="10.83203125" style="58"/>
    <col min="16142" max="16142" width="12.1640625" style="58" bestFit="1" customWidth="1"/>
    <col min="16143" max="16384" width="10.83203125" style="58"/>
  </cols>
  <sheetData>
    <row r="1" spans="2:12">
      <c r="B1" s="186" t="s">
        <v>35</v>
      </c>
      <c r="C1" s="186"/>
      <c r="D1" s="186"/>
      <c r="E1" s="186"/>
      <c r="F1" s="186"/>
      <c r="G1" s="186"/>
      <c r="H1" s="186"/>
      <c r="I1" s="186"/>
      <c r="J1" s="186"/>
    </row>
    <row r="2" spans="2:12">
      <c r="B2" s="186" t="s">
        <v>36</v>
      </c>
      <c r="C2" s="186"/>
      <c r="D2" s="186"/>
      <c r="E2" s="186"/>
      <c r="F2" s="186"/>
      <c r="G2" s="186"/>
      <c r="H2" s="186"/>
      <c r="I2" s="186"/>
      <c r="J2" s="186"/>
    </row>
    <row r="3" spans="2:12" ht="15" thickBot="1"/>
    <row r="4" spans="2:12">
      <c r="B4" s="1" t="s">
        <v>37</v>
      </c>
      <c r="C4" s="187" t="s">
        <v>38</v>
      </c>
      <c r="D4" s="188"/>
    </row>
    <row r="5" spans="2:12">
      <c r="B5" s="2" t="s">
        <v>39</v>
      </c>
      <c r="C5" s="189" t="s">
        <v>38</v>
      </c>
      <c r="D5" s="190"/>
    </row>
    <row r="6" spans="2:12">
      <c r="B6" s="2" t="s">
        <v>40</v>
      </c>
      <c r="C6" s="189" t="s">
        <v>41</v>
      </c>
      <c r="D6" s="190"/>
    </row>
    <row r="7" spans="2:12" ht="15" thickBot="1">
      <c r="B7" s="3" t="s">
        <v>42</v>
      </c>
      <c r="C7" s="191" t="s">
        <v>43</v>
      </c>
      <c r="D7" s="192"/>
    </row>
    <row r="9" spans="2:12">
      <c r="B9" s="53" t="s">
        <v>0</v>
      </c>
      <c r="C9" s="54">
        <v>31120469.348151382</v>
      </c>
      <c r="E9" s="69"/>
    </row>
    <row r="10" spans="2:12" ht="30">
      <c r="B10" s="102" t="s">
        <v>47</v>
      </c>
      <c r="C10" s="92">
        <v>31320202.163600005</v>
      </c>
      <c r="E10" s="45" t="s">
        <v>33</v>
      </c>
      <c r="F10" s="103">
        <f>C9*I12</f>
        <v>31117237.050000001</v>
      </c>
      <c r="H10" s="108" t="s">
        <v>1</v>
      </c>
      <c r="I10" s="109">
        <f>J47</f>
        <v>31320202.16</v>
      </c>
      <c r="J10" s="93"/>
    </row>
    <row r="11" spans="2:12">
      <c r="B11" s="64" t="s">
        <v>2</v>
      </c>
      <c r="C11" s="58">
        <v>10</v>
      </c>
      <c r="D11" s="58" t="s">
        <v>3</v>
      </c>
      <c r="E11" s="47" t="s">
        <v>4</v>
      </c>
      <c r="F11" s="104">
        <f>DAYS360(C15,C14)</f>
        <v>30</v>
      </c>
      <c r="H11" s="110" t="s">
        <v>5</v>
      </c>
      <c r="I11" s="111">
        <f>I10/C9</f>
        <v>1.0064180526846869</v>
      </c>
      <c r="J11" s="94"/>
    </row>
    <row r="12" spans="2:12">
      <c r="B12" s="64" t="s">
        <v>7</v>
      </c>
      <c r="C12" s="69">
        <v>44984</v>
      </c>
      <c r="D12" s="95"/>
      <c r="E12" s="49" t="s">
        <v>8</v>
      </c>
      <c r="F12" s="105">
        <f>ROUND(D26*C18*F11/360,2)</f>
        <v>202965.11</v>
      </c>
      <c r="G12" s="63"/>
      <c r="H12" s="110" t="s">
        <v>9</v>
      </c>
      <c r="I12" s="111">
        <f>(I10-F12)/C9</f>
        <v>0.99989613594463433</v>
      </c>
      <c r="J12" s="96"/>
      <c r="K12" s="97"/>
      <c r="L12" s="98"/>
    </row>
    <row r="13" spans="2:12">
      <c r="B13" s="64" t="s">
        <v>10</v>
      </c>
      <c r="C13" s="69">
        <v>48637</v>
      </c>
      <c r="D13" s="95"/>
      <c r="E13" s="106" t="s">
        <v>45</v>
      </c>
      <c r="F13" s="107">
        <f>F10+F12</f>
        <v>31320202.16</v>
      </c>
      <c r="H13" s="112"/>
      <c r="I13" s="113"/>
      <c r="J13" s="76"/>
    </row>
    <row r="14" spans="2:12">
      <c r="B14" s="64" t="s">
        <v>11</v>
      </c>
      <c r="C14" s="69">
        <v>45196</v>
      </c>
      <c r="D14" s="95"/>
    </row>
    <row r="15" spans="2:12">
      <c r="B15" s="64" t="s">
        <v>34</v>
      </c>
      <c r="C15" s="69">
        <v>45165</v>
      </c>
      <c r="D15" s="95"/>
    </row>
    <row r="16" spans="2:12">
      <c r="B16" s="64" t="s">
        <v>12</v>
      </c>
      <c r="C16" s="78">
        <v>360</v>
      </c>
      <c r="E16" s="84"/>
    </row>
    <row r="17" spans="2:14">
      <c r="B17" s="64" t="s">
        <v>13</v>
      </c>
      <c r="C17" s="78">
        <v>360</v>
      </c>
      <c r="D17" s="84"/>
      <c r="E17" s="99"/>
    </row>
    <row r="18" spans="2:14">
      <c r="B18" s="64" t="s">
        <v>14</v>
      </c>
      <c r="C18" s="82">
        <v>7.8262999999999999E-2</v>
      </c>
      <c r="D18" s="82"/>
      <c r="I18" s="81"/>
      <c r="J18" s="81"/>
    </row>
    <row r="19" spans="2:14">
      <c r="B19" s="64" t="s">
        <v>15</v>
      </c>
      <c r="C19" s="82">
        <f>C18</f>
        <v>7.8262999999999999E-2</v>
      </c>
    </row>
    <row r="20" spans="2:14">
      <c r="B20" s="64" t="s">
        <v>16</v>
      </c>
      <c r="C20" s="82">
        <f>(1+C19/2)^2-1</f>
        <v>7.9794274292250167E-2</v>
      </c>
    </row>
    <row r="21" spans="2:14">
      <c r="B21" s="64" t="s">
        <v>17</v>
      </c>
      <c r="C21" s="65" t="s">
        <v>18</v>
      </c>
    </row>
    <row r="22" spans="2:14">
      <c r="B22" s="68" t="s">
        <v>19</v>
      </c>
      <c r="C22" s="83" t="s">
        <v>20</v>
      </c>
      <c r="E22" s="63"/>
    </row>
    <row r="25" spans="2:14">
      <c r="B25" s="85" t="s">
        <v>21</v>
      </c>
      <c r="C25" s="85" t="s">
        <v>22</v>
      </c>
      <c r="D25" s="85" t="s">
        <v>23</v>
      </c>
      <c r="E25" s="85" t="s">
        <v>24</v>
      </c>
      <c r="F25" s="85" t="s">
        <v>25</v>
      </c>
      <c r="G25" s="85" t="s">
        <v>26</v>
      </c>
      <c r="H25" s="85" t="s">
        <v>27</v>
      </c>
      <c r="I25" s="85" t="s">
        <v>28</v>
      </c>
      <c r="J25" s="85" t="s">
        <v>29</v>
      </c>
    </row>
    <row r="26" spans="2:14">
      <c r="B26" s="86">
        <v>0</v>
      </c>
      <c r="C26" s="69">
        <f>C12</f>
        <v>44984</v>
      </c>
      <c r="D26" s="63">
        <f>C9</f>
        <v>31120469.348151382</v>
      </c>
      <c r="G26" s="100"/>
      <c r="H26" s="100"/>
      <c r="I26" s="86"/>
      <c r="J26" s="100"/>
    </row>
    <row r="27" spans="2:14">
      <c r="B27" s="86">
        <v>1</v>
      </c>
      <c r="C27" s="101">
        <f t="shared" ref="C27:C46" si="0">EDATE(C26,6)</f>
        <v>45165</v>
      </c>
      <c r="D27" s="63">
        <f t="shared" ref="D27:D46" si="1">D26-E27</f>
        <v>31120469.348151382</v>
      </c>
      <c r="G27" s="100"/>
      <c r="H27" s="100"/>
      <c r="I27" s="86"/>
      <c r="J27" s="88"/>
      <c r="K27" s="63"/>
      <c r="L27" s="63"/>
      <c r="N27" s="63"/>
    </row>
    <row r="28" spans="2:14">
      <c r="B28" s="86">
        <v>2</v>
      </c>
      <c r="C28" s="69">
        <f t="shared" si="0"/>
        <v>45349</v>
      </c>
      <c r="D28" s="63">
        <f t="shared" si="1"/>
        <v>31120469.348151382</v>
      </c>
      <c r="F28" s="58">
        <f t="shared" ref="F28:F46" si="2">DAYS360(C27,C28)</f>
        <v>180</v>
      </c>
      <c r="G28" s="88">
        <f t="shared" ref="G28:G36" si="3">D27*$C$18*F28/360</f>
        <v>1217790.6462971857</v>
      </c>
      <c r="H28" s="88">
        <f t="shared" ref="H28:H46" si="4">E28+G28</f>
        <v>1217790.6462971857</v>
      </c>
      <c r="I28" s="86">
        <f t="shared" ref="I28:I35" si="5">DAYS360($C$14,C28)</f>
        <v>150</v>
      </c>
      <c r="J28" s="88">
        <f>H28/(1+$C$20)^(I28/360)</f>
        <v>1179452.7360820465</v>
      </c>
      <c r="K28" s="63"/>
      <c r="L28" s="63"/>
      <c r="N28" s="63"/>
    </row>
    <row r="29" spans="2:14">
      <c r="B29" s="86">
        <v>3</v>
      </c>
      <c r="C29" s="69">
        <f t="shared" si="0"/>
        <v>45531</v>
      </c>
      <c r="D29" s="63">
        <f t="shared" si="1"/>
        <v>31120469.348151382</v>
      </c>
      <c r="F29" s="58">
        <f t="shared" si="2"/>
        <v>180</v>
      </c>
      <c r="G29" s="88">
        <f t="shared" si="3"/>
        <v>1217790.6462971857</v>
      </c>
      <c r="H29" s="88">
        <f t="shared" si="4"/>
        <v>1217790.6462971857</v>
      </c>
      <c r="I29" s="86">
        <f t="shared" si="5"/>
        <v>330</v>
      </c>
      <c r="J29" s="88">
        <f t="shared" ref="J29:J35" si="6">H29/(1+$C$20)^(I29/360)</f>
        <v>1135037.0343715365</v>
      </c>
      <c r="K29" s="63"/>
      <c r="L29" s="63"/>
      <c r="N29" s="63"/>
    </row>
    <row r="30" spans="2:14">
      <c r="B30" s="86">
        <v>4</v>
      </c>
      <c r="C30" s="69">
        <f t="shared" si="0"/>
        <v>45715</v>
      </c>
      <c r="D30" s="63">
        <f t="shared" si="1"/>
        <v>31120469.348151382</v>
      </c>
      <c r="F30" s="58">
        <f t="shared" si="2"/>
        <v>180</v>
      </c>
      <c r="G30" s="88">
        <f t="shared" si="3"/>
        <v>1217790.6462971857</v>
      </c>
      <c r="H30" s="88">
        <f t="shared" si="4"/>
        <v>1217790.6462971857</v>
      </c>
      <c r="I30" s="86">
        <f t="shared" si="5"/>
        <v>510</v>
      </c>
      <c r="J30" s="88">
        <f t="shared" si="6"/>
        <v>1092293.9342821736</v>
      </c>
      <c r="K30" s="63"/>
      <c r="L30" s="63"/>
      <c r="N30" s="63"/>
    </row>
    <row r="31" spans="2:14">
      <c r="B31" s="86">
        <v>5</v>
      </c>
      <c r="C31" s="69">
        <f t="shared" si="0"/>
        <v>45896</v>
      </c>
      <c r="D31" s="63">
        <f t="shared" si="1"/>
        <v>31120469.348151382</v>
      </c>
      <c r="F31" s="58">
        <f t="shared" si="2"/>
        <v>180</v>
      </c>
      <c r="G31" s="88">
        <f t="shared" si="3"/>
        <v>1217790.6462971857</v>
      </c>
      <c r="H31" s="88">
        <f t="shared" si="4"/>
        <v>1217790.6462971857</v>
      </c>
      <c r="I31" s="86">
        <f t="shared" si="5"/>
        <v>690</v>
      </c>
      <c r="J31" s="88">
        <f t="shared" si="6"/>
        <v>1051160.4491656481</v>
      </c>
      <c r="K31" s="63"/>
      <c r="L31" s="63"/>
      <c r="N31" s="63"/>
    </row>
    <row r="32" spans="2:14">
      <c r="B32" s="86">
        <v>6</v>
      </c>
      <c r="C32" s="69">
        <f t="shared" si="0"/>
        <v>46080</v>
      </c>
      <c r="D32" s="63">
        <f t="shared" si="1"/>
        <v>31120469.348151382</v>
      </c>
      <c r="F32" s="58">
        <f t="shared" si="2"/>
        <v>180</v>
      </c>
      <c r="G32" s="88">
        <f t="shared" si="3"/>
        <v>1217790.6462971857</v>
      </c>
      <c r="H32" s="88">
        <f t="shared" si="4"/>
        <v>1217790.6462971857</v>
      </c>
      <c r="I32" s="86">
        <f t="shared" si="5"/>
        <v>870</v>
      </c>
      <c r="J32" s="88">
        <f t="shared" si="6"/>
        <v>1011575.9643179405</v>
      </c>
      <c r="K32" s="63"/>
      <c r="L32" s="63"/>
      <c r="N32" s="63"/>
    </row>
    <row r="33" spans="2:14">
      <c r="B33" s="86">
        <v>7</v>
      </c>
      <c r="C33" s="69">
        <f t="shared" si="0"/>
        <v>46261</v>
      </c>
      <c r="D33" s="63">
        <f t="shared" si="1"/>
        <v>31120469.348151382</v>
      </c>
      <c r="E33" s="88"/>
      <c r="F33" s="58">
        <f t="shared" si="2"/>
        <v>180</v>
      </c>
      <c r="G33" s="88">
        <f t="shared" si="3"/>
        <v>1217790.6462971857</v>
      </c>
      <c r="H33" s="88">
        <f t="shared" si="4"/>
        <v>1217790.6462971857</v>
      </c>
      <c r="I33" s="86">
        <f t="shared" si="5"/>
        <v>1050</v>
      </c>
      <c r="J33" s="88">
        <f t="shared" si="6"/>
        <v>973482.14765690418</v>
      </c>
      <c r="K33" s="63"/>
      <c r="L33" s="63"/>
      <c r="N33" s="63"/>
    </row>
    <row r="34" spans="2:14">
      <c r="B34" s="86">
        <v>8</v>
      </c>
      <c r="C34" s="69">
        <f t="shared" si="0"/>
        <v>46445</v>
      </c>
      <c r="D34" s="63">
        <f t="shared" si="1"/>
        <v>31120469.348151382</v>
      </c>
      <c r="E34" s="88"/>
      <c r="F34" s="58">
        <f t="shared" si="2"/>
        <v>180</v>
      </c>
      <c r="G34" s="88">
        <f t="shared" si="3"/>
        <v>1217790.6462971857</v>
      </c>
      <c r="H34" s="88">
        <f t="shared" si="4"/>
        <v>1217790.6462971857</v>
      </c>
      <c r="I34" s="86">
        <f t="shared" si="5"/>
        <v>1230</v>
      </c>
      <c r="J34" s="88">
        <f t="shared" si="6"/>
        <v>936822.8637635411</v>
      </c>
      <c r="K34" s="63"/>
      <c r="L34" s="63"/>
      <c r="N34" s="63"/>
    </row>
    <row r="35" spans="2:14">
      <c r="B35" s="86">
        <v>9</v>
      </c>
      <c r="C35" s="69">
        <f t="shared" si="0"/>
        <v>46626</v>
      </c>
      <c r="D35" s="63">
        <f t="shared" si="1"/>
        <v>31120469.348151382</v>
      </c>
      <c r="E35" s="88"/>
      <c r="F35" s="58">
        <f t="shared" si="2"/>
        <v>180</v>
      </c>
      <c r="G35" s="88">
        <f t="shared" si="3"/>
        <v>1217790.6462971857</v>
      </c>
      <c r="H35" s="88">
        <f t="shared" si="4"/>
        <v>1217790.6462971857</v>
      </c>
      <c r="I35" s="86">
        <f t="shared" si="5"/>
        <v>1410</v>
      </c>
      <c r="J35" s="88">
        <f t="shared" si="6"/>
        <v>901544.0911603017</v>
      </c>
      <c r="K35" s="63"/>
      <c r="L35" s="63"/>
      <c r="N35" s="63"/>
    </row>
    <row r="36" spans="2:14">
      <c r="B36" s="86">
        <v>10</v>
      </c>
      <c r="C36" s="69">
        <f t="shared" si="0"/>
        <v>46810</v>
      </c>
      <c r="D36" s="63">
        <f t="shared" si="1"/>
        <v>31120469.348151382</v>
      </c>
      <c r="F36" s="58">
        <f t="shared" si="2"/>
        <v>180</v>
      </c>
      <c r="G36" s="88">
        <f t="shared" si="3"/>
        <v>1217790.6462971857</v>
      </c>
      <c r="H36" s="88">
        <f t="shared" si="4"/>
        <v>1217790.6462971857</v>
      </c>
      <c r="I36" s="86">
        <f>DAYS360($C$14,C36)</f>
        <v>1590</v>
      </c>
      <c r="J36" s="88">
        <f>H36/(1+$C$20)^(I36/360)</f>
        <v>867593.84270451008</v>
      </c>
      <c r="K36" s="63"/>
      <c r="L36" s="63"/>
      <c r="N36" s="63"/>
    </row>
    <row r="37" spans="2:14">
      <c r="B37" s="86">
        <v>11</v>
      </c>
      <c r="C37" s="69">
        <f t="shared" si="0"/>
        <v>46992</v>
      </c>
      <c r="D37" s="63">
        <f t="shared" si="1"/>
        <v>31120469.348151382</v>
      </c>
      <c r="E37" s="88"/>
      <c r="F37" s="58">
        <f t="shared" si="2"/>
        <v>180</v>
      </c>
      <c r="G37" s="88">
        <f>D36*$C$18*F37/360</f>
        <v>1217790.6462971857</v>
      </c>
      <c r="H37" s="88">
        <f t="shared" si="4"/>
        <v>1217790.6462971857</v>
      </c>
      <c r="I37" s="86">
        <f>DAYS360($C$14,C37)</f>
        <v>1770</v>
      </c>
      <c r="J37" s="88">
        <f>H37/(1+$C$20)^(I37/360)</f>
        <v>834922.08897960465</v>
      </c>
      <c r="K37" s="63"/>
      <c r="L37" s="63"/>
      <c r="N37" s="63"/>
    </row>
    <row r="38" spans="2:14">
      <c r="B38" s="86">
        <v>12</v>
      </c>
      <c r="C38" s="69">
        <f t="shared" si="0"/>
        <v>47176</v>
      </c>
      <c r="D38" s="63">
        <f t="shared" si="1"/>
        <v>31120469.348151382</v>
      </c>
      <c r="F38" s="58">
        <f t="shared" si="2"/>
        <v>180</v>
      </c>
      <c r="G38" s="88">
        <f t="shared" ref="G38:G46" si="7">D37*$C$18*F38/360</f>
        <v>1217790.6462971857</v>
      </c>
      <c r="H38" s="88">
        <f t="shared" si="4"/>
        <v>1217790.6462971857</v>
      </c>
      <c r="I38" s="86">
        <f t="shared" ref="I38:I46" si="8">DAYS360($C$14,C38)</f>
        <v>1950</v>
      </c>
      <c r="J38" s="88">
        <f t="shared" ref="J38:J46" si="9">H38/(1+$C$20)^(I38/360)</f>
        <v>803480.68457130261</v>
      </c>
      <c r="K38" s="63"/>
      <c r="L38" s="63"/>
      <c r="N38" s="63"/>
    </row>
    <row r="39" spans="2:14">
      <c r="B39" s="86">
        <v>13</v>
      </c>
      <c r="C39" s="69">
        <f t="shared" si="0"/>
        <v>47357</v>
      </c>
      <c r="D39" s="63">
        <f t="shared" si="1"/>
        <v>31120469.348151382</v>
      </c>
      <c r="E39" s="88"/>
      <c r="F39" s="58">
        <f t="shared" si="2"/>
        <v>180</v>
      </c>
      <c r="G39" s="88">
        <f t="shared" si="7"/>
        <v>1217790.6462971857</v>
      </c>
      <c r="H39" s="88">
        <f t="shared" si="4"/>
        <v>1217790.6462971857</v>
      </c>
      <c r="I39" s="86">
        <f t="shared" si="8"/>
        <v>2130</v>
      </c>
      <c r="J39" s="88">
        <f t="shared" si="9"/>
        <v>773223.29712004936</v>
      </c>
      <c r="K39" s="63"/>
      <c r="L39" s="63"/>
      <c r="N39" s="63"/>
    </row>
    <row r="40" spans="2:14">
      <c r="B40" s="86">
        <v>14</v>
      </c>
      <c r="C40" s="69">
        <f t="shared" si="0"/>
        <v>47541</v>
      </c>
      <c r="D40" s="63">
        <f t="shared" si="1"/>
        <v>31120469.348151382</v>
      </c>
      <c r="E40" s="88"/>
      <c r="F40" s="58">
        <f t="shared" si="2"/>
        <v>180</v>
      </c>
      <c r="G40" s="88">
        <f t="shared" si="7"/>
        <v>1217790.6462971857</v>
      </c>
      <c r="H40" s="88">
        <f t="shared" si="4"/>
        <v>1217790.6462971857</v>
      </c>
      <c r="I40" s="86">
        <f t="shared" si="8"/>
        <v>2310</v>
      </c>
      <c r="J40" s="88">
        <f t="shared" si="9"/>
        <v>744105.33904520189</v>
      </c>
      <c r="K40" s="63"/>
      <c r="L40" s="63"/>
      <c r="N40" s="63"/>
    </row>
    <row r="41" spans="2:14">
      <c r="B41" s="86">
        <v>15</v>
      </c>
      <c r="C41" s="69">
        <f t="shared" si="0"/>
        <v>47722</v>
      </c>
      <c r="D41" s="63">
        <f t="shared" si="1"/>
        <v>31120469.348151382</v>
      </c>
      <c r="E41" s="88"/>
      <c r="F41" s="58">
        <f t="shared" si="2"/>
        <v>180</v>
      </c>
      <c r="G41" s="88">
        <f t="shared" si="7"/>
        <v>1217790.6462971857</v>
      </c>
      <c r="H41" s="88">
        <f t="shared" si="4"/>
        <v>1217790.6462971857</v>
      </c>
      <c r="I41" s="86">
        <f t="shared" si="8"/>
        <v>2490</v>
      </c>
      <c r="J41" s="88">
        <f t="shared" si="9"/>
        <v>716083.90184033674</v>
      </c>
      <c r="K41" s="63"/>
      <c r="L41" s="63"/>
      <c r="N41" s="63"/>
    </row>
    <row r="42" spans="2:14">
      <c r="B42" s="86">
        <v>16</v>
      </c>
      <c r="C42" s="69">
        <f t="shared" si="0"/>
        <v>47906</v>
      </c>
      <c r="D42" s="63">
        <f t="shared" si="1"/>
        <v>31120469.348151382</v>
      </c>
      <c r="E42" s="88"/>
      <c r="F42" s="58">
        <f t="shared" si="2"/>
        <v>180</v>
      </c>
      <c r="G42" s="88">
        <f t="shared" si="7"/>
        <v>1217790.6462971857</v>
      </c>
      <c r="H42" s="88">
        <f t="shared" si="4"/>
        <v>1217790.6462971857</v>
      </c>
      <c r="I42" s="86">
        <f t="shared" si="8"/>
        <v>2670</v>
      </c>
      <c r="J42" s="88">
        <f t="shared" si="9"/>
        <v>689117.6928428564</v>
      </c>
      <c r="K42" s="63"/>
      <c r="L42" s="63"/>
      <c r="N42" s="63"/>
    </row>
    <row r="43" spans="2:14">
      <c r="B43" s="86">
        <v>17</v>
      </c>
      <c r="C43" s="69">
        <f t="shared" si="0"/>
        <v>48087</v>
      </c>
      <c r="D43" s="63">
        <f t="shared" si="1"/>
        <v>31120469.348151382</v>
      </c>
      <c r="E43" s="88"/>
      <c r="F43" s="58">
        <f t="shared" si="2"/>
        <v>180</v>
      </c>
      <c r="G43" s="88">
        <f t="shared" si="7"/>
        <v>1217790.6462971857</v>
      </c>
      <c r="H43" s="88">
        <f t="shared" si="4"/>
        <v>1217790.6462971857</v>
      </c>
      <c r="I43" s="86">
        <f t="shared" si="8"/>
        <v>2850</v>
      </c>
      <c r="J43" s="88">
        <f t="shared" si="9"/>
        <v>663166.97438472067</v>
      </c>
      <c r="K43" s="63"/>
      <c r="L43" s="63"/>
      <c r="N43" s="63"/>
    </row>
    <row r="44" spans="2:14">
      <c r="B44" s="86">
        <v>18</v>
      </c>
      <c r="C44" s="69">
        <f t="shared" si="0"/>
        <v>48271</v>
      </c>
      <c r="D44" s="63">
        <f t="shared" si="1"/>
        <v>31120469.348151382</v>
      </c>
      <c r="E44" s="88"/>
      <c r="F44" s="58">
        <f t="shared" si="2"/>
        <v>180</v>
      </c>
      <c r="G44" s="88">
        <f t="shared" si="7"/>
        <v>1217790.6462971857</v>
      </c>
      <c r="H44" s="88">
        <f t="shared" si="4"/>
        <v>1217790.6462971857</v>
      </c>
      <c r="I44" s="86">
        <f t="shared" si="8"/>
        <v>3030</v>
      </c>
      <c r="J44" s="88">
        <f t="shared" si="9"/>
        <v>638193.50523463171</v>
      </c>
      <c r="K44" s="63"/>
      <c r="L44" s="63"/>
      <c r="N44" s="63"/>
    </row>
    <row r="45" spans="2:14">
      <c r="B45" s="86">
        <v>19</v>
      </c>
      <c r="C45" s="69">
        <f t="shared" si="0"/>
        <v>48453</v>
      </c>
      <c r="D45" s="63">
        <f t="shared" si="1"/>
        <v>31120469.348151382</v>
      </c>
      <c r="E45" s="88"/>
      <c r="F45" s="58">
        <f t="shared" si="2"/>
        <v>180</v>
      </c>
      <c r="G45" s="88">
        <f t="shared" si="7"/>
        <v>1217790.6462971857</v>
      </c>
      <c r="H45" s="88">
        <f t="shared" si="4"/>
        <v>1217790.6462971857</v>
      </c>
      <c r="I45" s="86">
        <f t="shared" si="8"/>
        <v>3210</v>
      </c>
      <c r="J45" s="88">
        <f t="shared" si="9"/>
        <v>614160.48424538341</v>
      </c>
      <c r="K45" s="63"/>
      <c r="L45" s="63"/>
      <c r="N45" s="63"/>
    </row>
    <row r="46" spans="2:14">
      <c r="B46" s="86">
        <v>20</v>
      </c>
      <c r="C46" s="69">
        <f t="shared" si="0"/>
        <v>48637</v>
      </c>
      <c r="D46" s="63">
        <f t="shared" si="1"/>
        <v>0</v>
      </c>
      <c r="E46" s="88">
        <f>C9</f>
        <v>31120469.348151382</v>
      </c>
      <c r="F46" s="58">
        <f t="shared" si="2"/>
        <v>180</v>
      </c>
      <c r="G46" s="88">
        <f t="shared" si="7"/>
        <v>1217790.6462971857</v>
      </c>
      <c r="H46" s="88">
        <f t="shared" si="4"/>
        <v>32338259.994448569</v>
      </c>
      <c r="I46" s="86">
        <f t="shared" si="8"/>
        <v>3390</v>
      </c>
      <c r="J46" s="88">
        <f t="shared" si="9"/>
        <v>15694785.128231307</v>
      </c>
      <c r="K46" s="63"/>
      <c r="L46" s="63"/>
      <c r="N46" s="63"/>
    </row>
    <row r="47" spans="2:14">
      <c r="B47" s="185" t="s">
        <v>30</v>
      </c>
      <c r="C47" s="185"/>
      <c r="D47" s="185"/>
      <c r="E47" s="89">
        <f>SUM(E26:E46)</f>
        <v>31120469.348151382</v>
      </c>
      <c r="F47" s="70"/>
      <c r="G47" s="89">
        <f>SUM(G28:G46)</f>
        <v>23138022.279646538</v>
      </c>
      <c r="H47" s="89"/>
      <c r="I47" s="90"/>
      <c r="J47" s="89">
        <f>SUM(J28:J46)</f>
        <v>31320202.16</v>
      </c>
      <c r="N47" s="63"/>
    </row>
  </sheetData>
  <mergeCells count="7">
    <mergeCell ref="C4:D4"/>
    <mergeCell ref="C5:D5"/>
    <mergeCell ref="C6:D6"/>
    <mergeCell ref="B47:D47"/>
    <mergeCell ref="B1:J1"/>
    <mergeCell ref="B2:J2"/>
    <mergeCell ref="C7:D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Condiciones 1</vt:lpstr>
      <vt:lpstr>Bono 3 años</vt:lpstr>
      <vt:lpstr>Bono 5 años</vt:lpstr>
      <vt:lpstr>Bono 10 años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Camacho Balseca, Josselin Mariell</dc:creator>
  <cp:lastModifiedBy>Libia  Rivas</cp:lastModifiedBy>
  <cp:lastPrinted>2022-05-06T21:38:43Z</cp:lastPrinted>
  <dcterms:created xsi:type="dcterms:W3CDTF">2021-12-04T18:39:05Z</dcterms:created>
  <dcterms:modified xsi:type="dcterms:W3CDTF">2023-09-10T02:39:10Z</dcterms:modified>
</cp:coreProperties>
</file>