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herrera\Desktop\"/>
    </mc:Choice>
  </mc:AlternateContent>
  <bookViews>
    <workbookView xWindow="0" yWindow="0" windowWidth="20490" windowHeight="7530" activeTab="1"/>
  </bookViews>
  <sheets>
    <sheet name="Hoja1" sheetId="1" r:id="rId1"/>
    <sheet name="Hoja2" sheetId="2" r:id="rId2"/>
  </sheets>
  <definedNames>
    <definedName name="SegmentaciónDeDatos_Institución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F43" i="2"/>
  <c r="G20" i="2"/>
  <c r="G36" i="2"/>
  <c r="F22" i="2"/>
  <c r="F36" i="2" s="1"/>
  <c r="F23" i="2"/>
  <c r="F24" i="2"/>
  <c r="F26" i="2"/>
  <c r="F28" i="2"/>
  <c r="F29" i="2"/>
  <c r="G26" i="2"/>
  <c r="F20" i="2"/>
  <c r="G18" i="2"/>
  <c r="F18" i="2"/>
  <c r="F44" i="2" l="1"/>
  <c r="G44" i="2"/>
  <c r="E29" i="2"/>
  <c r="D29" i="2"/>
  <c r="E28" i="2"/>
  <c r="D28" i="2"/>
  <c r="E26" i="2"/>
  <c r="D26" i="2"/>
  <c r="E24" i="2"/>
  <c r="D24" i="2"/>
  <c r="D23" i="2"/>
  <c r="I21" i="2"/>
  <c r="E23" i="2"/>
  <c r="H22" i="2"/>
  <c r="E22" i="2"/>
  <c r="D22" i="2"/>
  <c r="H43" i="2"/>
  <c r="E43" i="2"/>
  <c r="H20" i="2"/>
  <c r="E20" i="2"/>
  <c r="H18" i="2"/>
  <c r="E18" i="2"/>
  <c r="J9" i="2"/>
  <c r="J37" i="2"/>
  <c r="J19" i="2"/>
  <c r="K24" i="1"/>
  <c r="I24" i="1"/>
  <c r="E25" i="1"/>
  <c r="D25" i="1"/>
  <c r="C25" i="1"/>
  <c r="B25" i="1"/>
  <c r="L15" i="1"/>
  <c r="J14" i="1"/>
  <c r="J13" i="1"/>
  <c r="J12" i="1"/>
  <c r="J11" i="1"/>
  <c r="J15" i="1"/>
  <c r="I15" i="1"/>
  <c r="H15" i="1"/>
  <c r="D9" i="1"/>
  <c r="D5" i="1"/>
  <c r="B8" i="1"/>
  <c r="H23" i="2" l="1"/>
  <c r="I23" i="2" s="1"/>
  <c r="H24" i="2"/>
  <c r="I24" i="2" s="1"/>
  <c r="I20" i="2"/>
  <c r="I22" i="2"/>
  <c r="E36" i="2"/>
  <c r="E44" i="2" s="1"/>
  <c r="D44" i="2"/>
  <c r="I43" i="2"/>
  <c r="I18" i="2"/>
  <c r="H25" i="2" l="1"/>
  <c r="I25" i="2" s="1"/>
  <c r="H26" i="2" l="1"/>
  <c r="H27" i="2"/>
  <c r="I27" i="2" s="1"/>
  <c r="I26" i="2" l="1"/>
  <c r="H28" i="2" l="1"/>
  <c r="H29" i="2" l="1"/>
  <c r="I29" i="2" s="1"/>
  <c r="I28" i="2"/>
  <c r="H30" i="2" l="1"/>
  <c r="H31" i="2" l="1"/>
  <c r="I31" i="2" s="1"/>
  <c r="I30" i="2"/>
  <c r="H32" i="2" l="1"/>
  <c r="I32" i="2" s="1"/>
  <c r="H33" i="2" l="1"/>
  <c r="I33" i="2" s="1"/>
  <c r="H34" i="2" l="1"/>
  <c r="I34" i="2" l="1"/>
  <c r="H35" i="2"/>
  <c r="I35" i="2" s="1"/>
  <c r="J21" i="2" l="1"/>
  <c r="H36" i="2"/>
  <c r="H44" i="2" s="1"/>
  <c r="I36" i="2" l="1"/>
  <c r="I44" i="2" s="1"/>
</calcChain>
</file>

<file path=xl/comments1.xml><?xml version="1.0" encoding="utf-8"?>
<comments xmlns="http://schemas.openxmlformats.org/spreadsheetml/2006/main">
  <authors>
    <author>Santiago Alejandro Herrera Larrea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Santiago Alejandro Herrera Larrea:</t>
        </r>
        <r>
          <rPr>
            <sz val="9"/>
            <color indexed="81"/>
            <rFont val="Tahoma"/>
            <family val="2"/>
          </rPr>
          <t xml:space="preserve">
Se eliminó IMP</t>
        </r>
      </text>
    </comment>
  </commentList>
</comments>
</file>

<file path=xl/sharedStrings.xml><?xml version="1.0" encoding="utf-8"?>
<sst xmlns="http://schemas.openxmlformats.org/spreadsheetml/2006/main" count="92" uniqueCount="58">
  <si>
    <t>Planta Central</t>
  </si>
  <si>
    <t>A. Zonales</t>
  </si>
  <si>
    <t>Empresas</t>
  </si>
  <si>
    <t>Adscritas</t>
  </si>
  <si>
    <t>Total</t>
  </si>
  <si>
    <t>Capital</t>
  </si>
  <si>
    <t>Inpuestos y multas</t>
  </si>
  <si>
    <t>Zonales</t>
  </si>
  <si>
    <t>P. Central</t>
  </si>
  <si>
    <t xml:space="preserve">Clasificación </t>
  </si>
  <si>
    <t xml:space="preserve">Contratos </t>
  </si>
  <si>
    <t xml:space="preserve">Capital  </t>
  </si>
  <si>
    <t xml:space="preserve">Interes  </t>
  </si>
  <si>
    <t xml:space="preserve">Multas  </t>
  </si>
  <si>
    <t xml:space="preserve">Total  </t>
  </si>
  <si>
    <t>Total Intereses y Multas</t>
  </si>
  <si>
    <t>Administración Calderón</t>
  </si>
  <si>
    <t>Administración Centro</t>
  </si>
  <si>
    <t>Administración Eloy Alfaro</t>
  </si>
  <si>
    <t>Administración La Delicia</t>
  </si>
  <si>
    <t>Administración La Mariscal</t>
  </si>
  <si>
    <t>Administración Los Chillos</t>
  </si>
  <si>
    <t>Administración Norte</t>
  </si>
  <si>
    <t>Administración Quitumbe</t>
  </si>
  <si>
    <t>Administración Tumbaco</t>
  </si>
  <si>
    <t>Municipio</t>
  </si>
  <si>
    <t>Emp Trasporte de Pasajeros</t>
  </si>
  <si>
    <t>Emp Metropolitana de Rastro</t>
  </si>
  <si>
    <t>Intituto Metropolitano de Patrimonio</t>
  </si>
  <si>
    <t>Emp Municipal Patrimonio Cultural</t>
  </si>
  <si>
    <t>Emp Metropolitana de Aseo</t>
  </si>
  <si>
    <t>Administraciones Zonales</t>
  </si>
  <si>
    <t>Grand Total</t>
  </si>
  <si>
    <t>REGISTRO DE LA PROPIEDAD</t>
  </si>
  <si>
    <t>Total Administraciones Zonales</t>
  </si>
  <si>
    <t>Total Planta Central</t>
  </si>
  <si>
    <t>Total Empresas</t>
  </si>
  <si>
    <t>Total Empresas Adscritas</t>
  </si>
  <si>
    <t>Agencia Metropolitana de Control</t>
  </si>
  <si>
    <t>Unidad Patronato Municipal San José</t>
  </si>
  <si>
    <t>Agencia Metropolitana de Control de Transporte Terrestre, Tránsito y Seguridad Vial</t>
  </si>
  <si>
    <t>Cuerpo de Bomberos del Distrito Metropolitano de Quito</t>
  </si>
  <si>
    <t xml:space="preserve">Gran Total  </t>
  </si>
  <si>
    <t>Empresas Municipales y Cuerpo de Bomberos</t>
  </si>
  <si>
    <t>Entidades Adscritas</t>
  </si>
  <si>
    <t>Agencia de Control Distrital de Comercio</t>
  </si>
  <si>
    <t>Emp Metropolitana Habitat y Vivienda</t>
  </si>
  <si>
    <t>Emp Metropolitana Mercado Mayorista</t>
  </si>
  <si>
    <t>Emp Metropolitana de Recolección de Residuos Solidos</t>
  </si>
  <si>
    <t>Emp Metropolitana de Desarrollo Urbano</t>
  </si>
  <si>
    <t>Emp Metropolitana de Movilidad y Obras Públicas</t>
  </si>
  <si>
    <t xml:space="preserve">Emp Pública Metropolitana de Agua Potable y Saneamiento </t>
  </si>
  <si>
    <t>Emp Pública Metropolitana Metro de Quito</t>
  </si>
  <si>
    <t>Emp EP Emseguridad</t>
  </si>
  <si>
    <t>Emp Pública Metropolitana de Servicios Aeroportuarios</t>
  </si>
  <si>
    <t>Emp Pública Metropolitana de Gestión del Destino Turístico</t>
  </si>
  <si>
    <t>CLASIFICACIÓN DEUDAS MUNICIPAL CON CORTE AL 30 DE NOVIEMBRE 2022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</si>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</sst>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&quot;$&quot;\ 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3" fillId="0" borderId="0" xfId="0" applyFont="1"/>
    <xf numFmtId="44" fontId="5" fillId="0" borderId="0" xfId="1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0" fillId="0" borderId="6" xfId="0" applyBorder="1"/>
    <xf numFmtId="44" fontId="0" fillId="0" borderId="6" xfId="1" applyFont="1" applyBorder="1"/>
    <xf numFmtId="0" fontId="5" fillId="2" borderId="5" xfId="0" applyFont="1" applyFill="1" applyBorder="1" applyAlignment="1">
      <alignment horizontal="center"/>
    </xf>
    <xf numFmtId="0" fontId="2" fillId="3" borderId="7" xfId="0" applyFont="1" applyFill="1" applyBorder="1"/>
    <xf numFmtId="0" fontId="0" fillId="3" borderId="7" xfId="0" applyFill="1" applyBorder="1"/>
    <xf numFmtId="44" fontId="2" fillId="3" borderId="7" xfId="1" applyFont="1" applyFill="1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1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44" fontId="2" fillId="3" borderId="4" xfId="1" applyFont="1" applyFill="1" applyBorder="1" applyAlignment="1">
      <alignment vertical="center"/>
    </xf>
    <xf numFmtId="0" fontId="0" fillId="0" borderId="2" xfId="0" applyBorder="1"/>
    <xf numFmtId="44" fontId="0" fillId="0" borderId="2" xfId="1" applyFont="1" applyBorder="1"/>
    <xf numFmtId="0" fontId="2" fillId="3" borderId="4" xfId="0" applyFont="1" applyFill="1" applyBorder="1"/>
    <xf numFmtId="44" fontId="2" fillId="3" borderId="4" xfId="1" applyFont="1" applyFill="1" applyBorder="1"/>
    <xf numFmtId="0" fontId="2" fillId="3" borderId="4" xfId="0" applyFont="1" applyFill="1" applyBorder="1" applyAlignment="1">
      <alignment horizontal="left"/>
    </xf>
    <xf numFmtId="44" fontId="3" fillId="2" borderId="9" xfId="0" applyNumberFormat="1" applyFont="1" applyFill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/>
    <xf numFmtId="0" fontId="0" fillId="0" borderId="7" xfId="0" applyBorder="1"/>
    <xf numFmtId="44" fontId="0" fillId="0" borderId="7" xfId="1" applyFont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44" fontId="2" fillId="0" borderId="10" xfId="0" applyNumberFormat="1" applyFont="1" applyFill="1" applyBorder="1" applyAlignment="1">
      <alignment horizontal="center" vertical="center"/>
    </xf>
    <xf numFmtId="44" fontId="2" fillId="0" borderId="12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44" fontId="0" fillId="0" borderId="17" xfId="1" applyFont="1" applyBorder="1"/>
    <xf numFmtId="44" fontId="0" fillId="0" borderId="18" xfId="1" applyFont="1" applyBorder="1"/>
    <xf numFmtId="44" fontId="2" fillId="3" borderId="19" xfId="1" applyFont="1" applyFill="1" applyBorder="1"/>
    <xf numFmtId="44" fontId="0" fillId="0" borderId="20" xfId="1" applyFont="1" applyBorder="1" applyAlignment="1">
      <alignment vertical="center"/>
    </xf>
    <xf numFmtId="44" fontId="2" fillId="3" borderId="16" xfId="1" applyFont="1" applyFill="1" applyBorder="1" applyAlignment="1">
      <alignment vertical="center"/>
    </xf>
    <xf numFmtId="44" fontId="0" fillId="0" borderId="20" xfId="1" applyFont="1" applyBorder="1"/>
    <xf numFmtId="44" fontId="2" fillId="3" borderId="16" xfId="1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3" fillId="2" borderId="22" xfId="0" applyFont="1" applyFill="1" applyBorder="1"/>
    <xf numFmtId="0" fontId="5" fillId="2" borderId="23" xfId="0" applyFont="1" applyFill="1" applyBorder="1"/>
    <xf numFmtId="44" fontId="5" fillId="2" borderId="23" xfId="1" applyFont="1" applyFill="1" applyBorder="1"/>
    <xf numFmtId="44" fontId="5" fillId="2" borderId="24" xfId="1" applyFont="1" applyFill="1" applyBorder="1"/>
    <xf numFmtId="44" fontId="0" fillId="0" borderId="2" xfId="1" applyFont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7" xfId="1" applyFont="1" applyBorder="1" applyAlignment="1">
      <alignment horizontal="right"/>
    </xf>
    <xf numFmtId="164" fontId="0" fillId="0" borderId="1" xfId="0" applyNumberFormat="1" applyBorder="1" applyAlignment="1">
      <alignment horizontal="right"/>
    </xf>
  </cellXfs>
  <cellStyles count="2">
    <cellStyle name="Moneda" xfId="1" builtinId="4"/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1693333</xdr:colOff>
      <xdr:row>1</xdr:row>
      <xdr:rowOff>59264</xdr:rowOff>
    </xdr:from>
    <xdr:to>
      <xdr:col>8</xdr:col>
      <xdr:colOff>1333500</xdr:colOff>
      <xdr:row>5</xdr:row>
      <xdr:rowOff>31749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Institució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stitució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93333" y="249764"/>
              <a:ext cx="10572750" cy="7344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Institución" sourceName="Dependencia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Institución" cache="SegmentaciónDeDatos_Institución" caption="Dependencia" columnCount="5" rowHeight="241300"/>
</slicers>
</file>

<file path=xl/tables/table1.xml><?xml version="1.0" encoding="utf-8"?>
<table xmlns="http://schemas.openxmlformats.org/spreadsheetml/2006/main" id="1" name="Tabla1" displayName="Tabla1" ref="B8:I44" totalsRowShown="0" headerRowDxfId="0" dataDxfId="1" tableBorderDxfId="9" dataCellStyle="Moneda">
  <autoFilter ref="B8:I44"/>
  <tableColumns count="8">
    <tableColumn id="1" name="Dependencia" dataDxfId="8"/>
    <tableColumn id="2" name="Clasificación "/>
    <tableColumn id="3" name="Contratos " dataDxfId="7"/>
    <tableColumn id="4" name="Capital  " dataDxfId="6" dataCellStyle="Moneda"/>
    <tableColumn id="5" name="Interes  " dataDxfId="5" dataCellStyle="Moneda"/>
    <tableColumn id="6" name="Multas  " dataDxfId="4" dataCellStyle="Moneda"/>
    <tableColumn id="7" name="Total Intereses y Multas" dataDxfId="3" dataCellStyle="Moneda"/>
    <tableColumn id="8" name="Total  " dataDxfId="2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5"/>
  <sheetViews>
    <sheetView topLeftCell="A7" workbookViewId="0">
      <selection activeCell="B25" sqref="B25"/>
    </sheetView>
  </sheetViews>
  <sheetFormatPr baseColWidth="10" defaultRowHeight="15" x14ac:dyDescent="0.25"/>
  <cols>
    <col min="2" max="2" width="17.140625" customWidth="1"/>
    <col min="3" max="3" width="13.5703125" bestFit="1" customWidth="1"/>
    <col min="4" max="4" width="14.5703125" bestFit="1" customWidth="1"/>
    <col min="5" max="5" width="14.5703125" customWidth="1"/>
    <col min="7" max="7" width="14.140625" customWidth="1"/>
    <col min="8" max="8" width="14.5703125" bestFit="1" customWidth="1"/>
    <col min="9" max="9" width="18.140625" customWidth="1"/>
    <col min="10" max="10" width="17.5703125" customWidth="1"/>
    <col min="11" max="11" width="14.5703125" bestFit="1" customWidth="1"/>
  </cols>
  <sheetData>
    <row r="3" spans="2:12" x14ac:dyDescent="0.25">
      <c r="B3" s="1">
        <v>19700755.32</v>
      </c>
    </row>
    <row r="5" spans="2:12" x14ac:dyDescent="0.25">
      <c r="B5" s="1">
        <v>19701755.32</v>
      </c>
      <c r="D5" s="2">
        <f>B5-B3</f>
        <v>1000</v>
      </c>
      <c r="E5" s="2"/>
    </row>
    <row r="6" spans="2:12" x14ac:dyDescent="0.25">
      <c r="B6" s="1"/>
      <c r="D6" s="2"/>
      <c r="E6" s="2"/>
    </row>
    <row r="8" spans="2:12" x14ac:dyDescent="0.25">
      <c r="B8" s="2">
        <f>11188645.89+8262180.14</f>
        <v>19450826.030000001</v>
      </c>
    </row>
    <row r="9" spans="2:12" x14ac:dyDescent="0.25">
      <c r="D9" s="1">
        <f>3272394.65+15036152.34+1294749.16+99851.46</f>
        <v>19703147.609999999</v>
      </c>
      <c r="E9" s="1"/>
      <c r="H9" s="3" t="s">
        <v>5</v>
      </c>
      <c r="I9" s="3" t="s">
        <v>6</v>
      </c>
      <c r="J9" s="3" t="s">
        <v>4</v>
      </c>
    </row>
    <row r="11" spans="2:12" x14ac:dyDescent="0.25">
      <c r="D11">
        <v>1294749.1599999999</v>
      </c>
      <c r="G11" s="3" t="s">
        <v>0</v>
      </c>
      <c r="H11" s="1">
        <v>2028260.21</v>
      </c>
      <c r="I11" s="1">
        <v>1244134.44</v>
      </c>
      <c r="J11" s="2">
        <f>SUM(H11:I11)</f>
        <v>3272394.65</v>
      </c>
    </row>
    <row r="12" spans="2:12" x14ac:dyDescent="0.25">
      <c r="D12" s="2"/>
      <c r="E12" s="2"/>
      <c r="G12" s="3" t="s">
        <v>1</v>
      </c>
      <c r="H12" s="1">
        <v>8268302.4699999997</v>
      </c>
      <c r="I12" s="1">
        <v>6524100.9100000001</v>
      </c>
      <c r="J12" s="2">
        <f>SUM(H12:I12)</f>
        <v>14792403.379999999</v>
      </c>
    </row>
    <row r="13" spans="2:12" x14ac:dyDescent="0.25">
      <c r="G13" s="3" t="s">
        <v>2</v>
      </c>
      <c r="H13" s="1">
        <v>816474.09</v>
      </c>
      <c r="I13" s="1">
        <v>478275.07</v>
      </c>
      <c r="J13" s="2">
        <f>SUM(H13:I13)</f>
        <v>1294749.1599999999</v>
      </c>
    </row>
    <row r="14" spans="2:12" x14ac:dyDescent="0.25">
      <c r="B14" s="3" t="s">
        <v>7</v>
      </c>
      <c r="C14" s="3" t="s">
        <v>8</v>
      </c>
      <c r="D14" s="3" t="s">
        <v>2</v>
      </c>
      <c r="E14" s="3"/>
      <c r="G14" s="3" t="s">
        <v>3</v>
      </c>
      <c r="H14" s="1">
        <v>80214.929999999993</v>
      </c>
      <c r="I14" s="1">
        <v>19636.53</v>
      </c>
      <c r="J14" s="2">
        <f>SUM(H14:I14)</f>
        <v>99851.459999999992</v>
      </c>
    </row>
    <row r="15" spans="2:12" x14ac:dyDescent="0.25">
      <c r="B15" s="1">
        <v>97614.210000000021</v>
      </c>
      <c r="C15" s="1">
        <v>3272394.6500000013</v>
      </c>
      <c r="D15" s="1">
        <v>41476.67</v>
      </c>
      <c r="G15" s="3" t="s">
        <v>4</v>
      </c>
      <c r="H15" s="1">
        <f>SUM(H11:H14)</f>
        <v>11193251.699999999</v>
      </c>
      <c r="I15" s="1">
        <f>SUM(I11:I14)</f>
        <v>8266146.9500000002</v>
      </c>
      <c r="J15" s="2">
        <f>SUM(H15:I15)</f>
        <v>19459398.649999999</v>
      </c>
      <c r="K15" s="1">
        <v>19460669.890000027</v>
      </c>
      <c r="L15" s="2">
        <f>K15-J15</f>
        <v>1271.2400000281632</v>
      </c>
    </row>
    <row r="16" spans="2:12" x14ac:dyDescent="0.25">
      <c r="B16" s="1">
        <v>374391.9800000001</v>
      </c>
      <c r="C16" s="1"/>
      <c r="D16" s="1">
        <v>1592.57</v>
      </c>
    </row>
    <row r="17" spans="2:11" x14ac:dyDescent="0.25">
      <c r="B17" s="1">
        <v>7888894.8199999975</v>
      </c>
      <c r="C17" s="1"/>
      <c r="D17" s="1">
        <v>31922.07</v>
      </c>
    </row>
    <row r="18" spans="2:11" x14ac:dyDescent="0.25">
      <c r="B18" s="1">
        <v>2192110.1700000004</v>
      </c>
      <c r="C18" s="1"/>
      <c r="D18" s="1">
        <v>41019.26</v>
      </c>
    </row>
    <row r="19" spans="2:11" x14ac:dyDescent="0.25">
      <c r="B19" s="1">
        <v>1025903.06</v>
      </c>
      <c r="C19" s="1"/>
      <c r="D19" s="1">
        <v>2237.25</v>
      </c>
    </row>
    <row r="20" spans="2:11" x14ac:dyDescent="0.25">
      <c r="B20" s="1">
        <v>86985.919999999984</v>
      </c>
      <c r="C20" s="1"/>
      <c r="D20" s="1">
        <v>1973.58</v>
      </c>
    </row>
    <row r="21" spans="2:11" x14ac:dyDescent="0.25">
      <c r="B21" s="1">
        <v>571120.14000000013</v>
      </c>
      <c r="C21" s="1"/>
      <c r="D21" s="1">
        <v>459.1</v>
      </c>
    </row>
    <row r="22" spans="2:11" x14ac:dyDescent="0.25">
      <c r="B22" s="1">
        <v>2223936.4199999995</v>
      </c>
      <c r="C22" s="1"/>
      <c r="D22" s="1">
        <v>488.95</v>
      </c>
    </row>
    <row r="23" spans="2:11" x14ac:dyDescent="0.25">
      <c r="B23" s="1">
        <v>96212.310000000027</v>
      </c>
      <c r="C23" s="1"/>
      <c r="D23" s="1">
        <v>883657.65</v>
      </c>
    </row>
    <row r="24" spans="2:11" x14ac:dyDescent="0.25">
      <c r="B24" s="1">
        <v>577597.52</v>
      </c>
      <c r="C24" s="1"/>
      <c r="D24" s="1">
        <v>48681.590000000011</v>
      </c>
      <c r="I24" s="2">
        <f>B25-J12</f>
        <v>342363.16999999993</v>
      </c>
      <c r="J24" s="1">
        <v>-244748.96000000002</v>
      </c>
      <c r="K24" s="2">
        <f>I24+J24</f>
        <v>97614.209999999905</v>
      </c>
    </row>
    <row r="25" spans="2:11" x14ac:dyDescent="0.25">
      <c r="B25" s="4">
        <f>SUM(B15:B24)</f>
        <v>15134766.549999999</v>
      </c>
      <c r="C25" s="4">
        <f>SUM(C15:C24)</f>
        <v>3272394.6500000013</v>
      </c>
      <c r="D25" s="5">
        <f>SUM(D15:D24)</f>
        <v>1053508.6900000002</v>
      </c>
      <c r="E25" s="5">
        <f>SUM(B25:D25)</f>
        <v>19460669.890000001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M47"/>
  <sheetViews>
    <sheetView showGridLines="0" tabSelected="1" zoomScale="90" zoomScaleNormal="90" workbookViewId="0">
      <pane ySplit="8" topLeftCell="A9" activePane="bottomLeft" state="frozen"/>
      <selection activeCell="B1" sqref="B1"/>
      <selection pane="bottomLeft" activeCell="F46" sqref="F46"/>
    </sheetView>
  </sheetViews>
  <sheetFormatPr baseColWidth="10" defaultRowHeight="15" x14ac:dyDescent="0.25"/>
  <cols>
    <col min="1" max="1" width="25.7109375" customWidth="1"/>
    <col min="2" max="2" width="29.5703125" hidden="1" customWidth="1"/>
    <col min="3" max="3" width="53.140625" customWidth="1"/>
    <col min="4" max="4" width="11.5703125" hidden="1" customWidth="1"/>
    <col min="5" max="5" width="20.42578125" bestFit="1" customWidth="1"/>
    <col min="6" max="6" width="19" bestFit="1" customWidth="1"/>
    <col min="7" max="7" width="15.28515625" bestFit="1" customWidth="1"/>
    <col min="8" max="8" width="30.28515625" customWidth="1"/>
    <col min="9" max="9" width="20.42578125" bestFit="1" customWidth="1"/>
    <col min="10" max="10" width="20.5703125" hidden="1" customWidth="1"/>
  </cols>
  <sheetData>
    <row r="6" spans="2:10" ht="15.75" thickBot="1" x14ac:dyDescent="0.3"/>
    <row r="7" spans="2:10" ht="21" x14ac:dyDescent="0.35">
      <c r="B7" s="46" t="s">
        <v>56</v>
      </c>
      <c r="C7" s="47"/>
      <c r="D7" s="47"/>
      <c r="E7" s="47"/>
      <c r="F7" s="47"/>
      <c r="G7" s="47"/>
      <c r="H7" s="47"/>
      <c r="I7" s="47"/>
      <c r="J7" s="48"/>
    </row>
    <row r="8" spans="2:10" ht="19.5" thickBot="1" x14ac:dyDescent="0.35">
      <c r="B8" s="61" t="s">
        <v>57</v>
      </c>
      <c r="C8" s="62" t="s">
        <v>9</v>
      </c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15</v>
      </c>
      <c r="I8" s="63" t="s">
        <v>14</v>
      </c>
      <c r="J8" s="17" t="s">
        <v>42</v>
      </c>
    </row>
    <row r="9" spans="2:10" ht="15" customHeight="1" x14ac:dyDescent="0.25">
      <c r="B9" s="49" t="s">
        <v>31</v>
      </c>
      <c r="C9" s="14" t="s">
        <v>16</v>
      </c>
      <c r="D9" s="15">
        <v>24</v>
      </c>
      <c r="E9" s="16">
        <v>228538.39</v>
      </c>
      <c r="F9" s="16">
        <v>145047.31999999998</v>
      </c>
      <c r="G9" s="16">
        <v>806.27</v>
      </c>
      <c r="H9" s="16">
        <v>145853.58999999997</v>
      </c>
      <c r="I9" s="54">
        <v>374391.9800000001</v>
      </c>
      <c r="J9" s="43">
        <f>SUM(I9:I17)</f>
        <v>15037152.34</v>
      </c>
    </row>
    <row r="10" spans="2:10" ht="15.75" x14ac:dyDescent="0.25">
      <c r="B10" s="49" t="s">
        <v>31</v>
      </c>
      <c r="C10" s="9" t="s">
        <v>17</v>
      </c>
      <c r="D10" s="10">
        <v>162</v>
      </c>
      <c r="E10" s="11">
        <v>3981646.2100000004</v>
      </c>
      <c r="F10" s="11">
        <v>3900881.6099999989</v>
      </c>
      <c r="G10" s="11">
        <v>6366.9999999999991</v>
      </c>
      <c r="H10" s="11">
        <v>3907248.6099999989</v>
      </c>
      <c r="I10" s="55">
        <v>7888894.8199999975</v>
      </c>
      <c r="J10" s="44"/>
    </row>
    <row r="11" spans="2:10" ht="15.75" x14ac:dyDescent="0.25">
      <c r="B11" s="49" t="s">
        <v>31</v>
      </c>
      <c r="C11" s="9" t="s">
        <v>18</v>
      </c>
      <c r="D11" s="10">
        <v>132</v>
      </c>
      <c r="E11" s="11">
        <v>1285915.1999999995</v>
      </c>
      <c r="F11" s="11">
        <v>903739.26000000024</v>
      </c>
      <c r="G11" s="11">
        <v>2455.7100000000005</v>
      </c>
      <c r="H11" s="11">
        <v>906194.9700000002</v>
      </c>
      <c r="I11" s="55">
        <v>2192110.1700000004</v>
      </c>
      <c r="J11" s="44"/>
    </row>
    <row r="12" spans="2:10" ht="15.75" x14ac:dyDescent="0.25">
      <c r="B12" s="49" t="s">
        <v>31</v>
      </c>
      <c r="C12" s="9" t="s">
        <v>19</v>
      </c>
      <c r="D12" s="10">
        <v>70</v>
      </c>
      <c r="E12" s="11">
        <v>621466.54999999993</v>
      </c>
      <c r="F12" s="11">
        <v>403302.74000000005</v>
      </c>
      <c r="G12" s="11">
        <v>1133.7699999999998</v>
      </c>
      <c r="H12" s="11">
        <v>404436.51000000007</v>
      </c>
      <c r="I12" s="55">
        <v>1025903.06</v>
      </c>
      <c r="J12" s="44"/>
    </row>
    <row r="13" spans="2:10" ht="15.75" x14ac:dyDescent="0.25">
      <c r="B13" s="49" t="s">
        <v>31</v>
      </c>
      <c r="C13" s="9" t="s">
        <v>20</v>
      </c>
      <c r="D13" s="10">
        <v>8</v>
      </c>
      <c r="E13" s="11">
        <v>49542.609999999993</v>
      </c>
      <c r="F13" s="11">
        <v>37415.200000000004</v>
      </c>
      <c r="G13" s="11">
        <v>28.110000000000003</v>
      </c>
      <c r="H13" s="11">
        <v>37443.310000000005</v>
      </c>
      <c r="I13" s="55">
        <v>86985.919999999984</v>
      </c>
      <c r="J13" s="44"/>
    </row>
    <row r="14" spans="2:10" ht="15.75" x14ac:dyDescent="0.25">
      <c r="B14" s="49" t="s">
        <v>31</v>
      </c>
      <c r="C14" s="9" t="s">
        <v>21</v>
      </c>
      <c r="D14" s="10">
        <v>44</v>
      </c>
      <c r="E14" s="11">
        <v>359962.06</v>
      </c>
      <c r="F14" s="11">
        <v>209449.11</v>
      </c>
      <c r="G14" s="11">
        <v>1708.97</v>
      </c>
      <c r="H14" s="11">
        <v>211158.08</v>
      </c>
      <c r="I14" s="55">
        <v>571120.14000000013</v>
      </c>
      <c r="J14" s="44"/>
    </row>
    <row r="15" spans="2:10" ht="15.75" x14ac:dyDescent="0.25">
      <c r="B15" s="49" t="s">
        <v>31</v>
      </c>
      <c r="C15" s="9" t="s">
        <v>22</v>
      </c>
      <c r="D15" s="10">
        <v>154</v>
      </c>
      <c r="E15" s="11">
        <v>1347052.9099999997</v>
      </c>
      <c r="F15" s="11">
        <v>874803.45000000007</v>
      </c>
      <c r="G15" s="11">
        <v>2080.0600000000004</v>
      </c>
      <c r="H15" s="11">
        <v>876883.51000000013</v>
      </c>
      <c r="I15" s="55">
        <v>2223936.4199999995</v>
      </c>
      <c r="J15" s="44"/>
    </row>
    <row r="16" spans="2:10" ht="15.75" x14ac:dyDescent="0.25">
      <c r="B16" s="49" t="s">
        <v>31</v>
      </c>
      <c r="C16" s="9" t="s">
        <v>23</v>
      </c>
      <c r="D16" s="10">
        <v>60</v>
      </c>
      <c r="E16" s="11">
        <v>61914.01999999999</v>
      </c>
      <c r="F16" s="11">
        <v>33563.910000000011</v>
      </c>
      <c r="G16" s="11">
        <v>734.38000000000011</v>
      </c>
      <c r="H16" s="11">
        <v>34298.290000000008</v>
      </c>
      <c r="I16" s="55">
        <v>96212.310000000027</v>
      </c>
      <c r="J16" s="44"/>
    </row>
    <row r="17" spans="2:13" ht="15.75" x14ac:dyDescent="0.25">
      <c r="B17" s="49" t="s">
        <v>31</v>
      </c>
      <c r="C17" s="9" t="s">
        <v>24</v>
      </c>
      <c r="D17" s="10">
        <v>42</v>
      </c>
      <c r="E17" s="11">
        <v>332264.52</v>
      </c>
      <c r="F17" s="11">
        <v>244748.96</v>
      </c>
      <c r="G17" s="11">
        <v>584.04000000000019</v>
      </c>
      <c r="H17" s="11">
        <v>245333</v>
      </c>
      <c r="I17" s="55">
        <v>577597.52</v>
      </c>
      <c r="J17" s="44"/>
    </row>
    <row r="18" spans="2:13" ht="16.5" thickBot="1" x14ac:dyDescent="0.3">
      <c r="B18" s="50" t="s">
        <v>31</v>
      </c>
      <c r="C18" s="18" t="s">
        <v>34</v>
      </c>
      <c r="D18" s="19"/>
      <c r="E18" s="20">
        <f>SUM(E9:E17)</f>
        <v>8268302.4699999988</v>
      </c>
      <c r="F18" s="20">
        <f>SUBTOTAL(9,F9:F17)</f>
        <v>6752951.5600000005</v>
      </c>
      <c r="G18" s="20">
        <f>SUBTOTAL(9,G9:G17)</f>
        <v>15898.310000000001</v>
      </c>
      <c r="H18" s="20">
        <f>SUM(H9:H17)</f>
        <v>6768849.8699999982</v>
      </c>
      <c r="I18" s="56">
        <f>E18+H18</f>
        <v>15037152.339999996</v>
      </c>
      <c r="J18" s="45"/>
    </row>
    <row r="19" spans="2:13" ht="69.75" customHeight="1" x14ac:dyDescent="0.25">
      <c r="B19" s="51" t="s">
        <v>0</v>
      </c>
      <c r="C19" s="21" t="s">
        <v>25</v>
      </c>
      <c r="D19" s="22">
        <v>395</v>
      </c>
      <c r="E19" s="23">
        <v>2028260.2100000021</v>
      </c>
      <c r="F19" s="23">
        <v>1240848.4300000006</v>
      </c>
      <c r="G19" s="23">
        <v>3286.0099999999993</v>
      </c>
      <c r="H19" s="23">
        <v>1244134.4400000006</v>
      </c>
      <c r="I19" s="57">
        <v>3272394.6500000013</v>
      </c>
      <c r="J19" s="43">
        <f>I19</f>
        <v>3272394.6500000013</v>
      </c>
    </row>
    <row r="20" spans="2:13" ht="15" customHeight="1" thickBot="1" x14ac:dyDescent="0.3">
      <c r="B20" s="52" t="s">
        <v>0</v>
      </c>
      <c r="C20" s="24" t="s">
        <v>35</v>
      </c>
      <c r="D20" s="24"/>
      <c r="E20" s="25">
        <f>SUM(E19)</f>
        <v>2028260.2100000021</v>
      </c>
      <c r="F20" s="25">
        <f>F19</f>
        <v>1240848.4300000006</v>
      </c>
      <c r="G20" s="25">
        <f>G19</f>
        <v>3286.0099999999993</v>
      </c>
      <c r="H20" s="25">
        <f>SUM(H19)</f>
        <v>1244134.4400000006</v>
      </c>
      <c r="I20" s="58">
        <f>E20+H20</f>
        <v>3272394.6500000027</v>
      </c>
      <c r="J20" s="45"/>
    </row>
    <row r="21" spans="2:13" ht="15" customHeight="1" x14ac:dyDescent="0.25">
      <c r="B21" s="53" t="s">
        <v>43</v>
      </c>
      <c r="C21" s="39" t="s">
        <v>26</v>
      </c>
      <c r="D21" s="26">
        <v>83</v>
      </c>
      <c r="E21" s="27">
        <v>33783.259999999995</v>
      </c>
      <c r="F21" s="68">
        <v>7260.79</v>
      </c>
      <c r="G21" s="68">
        <v>432.62</v>
      </c>
      <c r="H21" s="27">
        <v>7693.41</v>
      </c>
      <c r="I21" s="59">
        <f>E21+H21</f>
        <v>41476.67</v>
      </c>
      <c r="J21" s="43">
        <f>SUM(I21:I35)</f>
        <v>1292356.8699999999</v>
      </c>
      <c r="L21" s="8"/>
      <c r="M21" s="8"/>
    </row>
    <row r="22" spans="2:13" ht="15.75" x14ac:dyDescent="0.25">
      <c r="B22" s="49" t="s">
        <v>43</v>
      </c>
      <c r="C22" s="40" t="s">
        <v>27</v>
      </c>
      <c r="D22" s="10">
        <f>3+33</f>
        <v>36</v>
      </c>
      <c r="E22" s="11">
        <f>9589.62+207.55</f>
        <v>9797.17</v>
      </c>
      <c r="F22" s="69">
        <f>3345.37+103.99</f>
        <v>3449.3599999999997</v>
      </c>
      <c r="G22" s="69">
        <v>1281.03</v>
      </c>
      <c r="H22" s="11">
        <f>SUM(F22:G22)</f>
        <v>4730.3899999999994</v>
      </c>
      <c r="I22" s="55">
        <f>E22+H22</f>
        <v>14527.56</v>
      </c>
      <c r="J22" s="44"/>
      <c r="L22" s="35"/>
      <c r="M22" s="36"/>
    </row>
    <row r="23" spans="2:13" ht="15.75" x14ac:dyDescent="0.25">
      <c r="B23" s="49" t="s">
        <v>43</v>
      </c>
      <c r="C23" s="40" t="s">
        <v>46</v>
      </c>
      <c r="D23" s="10">
        <f>1417+49</f>
        <v>1466</v>
      </c>
      <c r="E23" s="11">
        <f>29578.33+23818.23</f>
        <v>53396.56</v>
      </c>
      <c r="F23" s="69">
        <f>3966.81+6530.63</f>
        <v>10497.44</v>
      </c>
      <c r="G23" s="69">
        <v>1573.2099999999994</v>
      </c>
      <c r="H23" s="11">
        <f>SUM(F23:G23)</f>
        <v>12070.65</v>
      </c>
      <c r="I23" s="55">
        <f t="shared" ref="I23:I35" si="0">E23+H23</f>
        <v>65467.21</v>
      </c>
      <c r="J23" s="44"/>
      <c r="L23" s="8"/>
      <c r="M23" s="8"/>
    </row>
    <row r="24" spans="2:13" ht="15.75" x14ac:dyDescent="0.25">
      <c r="B24" s="49" t="s">
        <v>43</v>
      </c>
      <c r="C24" s="40" t="s">
        <v>47</v>
      </c>
      <c r="D24" s="10">
        <f>4+7</f>
        <v>11</v>
      </c>
      <c r="E24" s="11">
        <f>4808.9+36617.92</f>
        <v>41426.82</v>
      </c>
      <c r="F24" s="69">
        <f>108.86+4391.64</f>
        <v>4500.5</v>
      </c>
      <c r="G24" s="69">
        <v>9.6999999999999993</v>
      </c>
      <c r="H24" s="11">
        <f t="shared" ref="H24:H35" si="1">SUM(F24:G24)</f>
        <v>4510.2</v>
      </c>
      <c r="I24" s="55">
        <f t="shared" si="0"/>
        <v>45937.02</v>
      </c>
      <c r="J24" s="44"/>
    </row>
    <row r="25" spans="2:13" ht="15.75" x14ac:dyDescent="0.25">
      <c r="B25" s="49" t="s">
        <v>43</v>
      </c>
      <c r="C25" s="40" t="s">
        <v>48</v>
      </c>
      <c r="D25" s="10">
        <v>1</v>
      </c>
      <c r="E25" s="11">
        <v>1742.22</v>
      </c>
      <c r="F25" s="69">
        <v>78.95</v>
      </c>
      <c r="G25" s="69">
        <v>152.41</v>
      </c>
      <c r="H25" s="11">
        <f t="shared" si="1"/>
        <v>231.36</v>
      </c>
      <c r="I25" s="55">
        <f t="shared" si="0"/>
        <v>1973.58</v>
      </c>
      <c r="J25" s="44"/>
    </row>
    <row r="26" spans="2:13" ht="15.75" x14ac:dyDescent="0.25">
      <c r="B26" s="49" t="s">
        <v>43</v>
      </c>
      <c r="C26" s="40" t="s">
        <v>49</v>
      </c>
      <c r="D26" s="10">
        <f>90+1</f>
        <v>91</v>
      </c>
      <c r="E26" s="11">
        <f>4605.81+165.14</f>
        <v>4770.9500000000007</v>
      </c>
      <c r="F26" s="69">
        <f>1571.95+226.55</f>
        <v>1798.5</v>
      </c>
      <c r="G26" s="69">
        <f>2.57+67.41</f>
        <v>69.97999999999999</v>
      </c>
      <c r="H26" s="11">
        <f t="shared" si="1"/>
        <v>1868.48</v>
      </c>
      <c r="I26" s="55">
        <f t="shared" si="0"/>
        <v>6639.43</v>
      </c>
      <c r="J26" s="44"/>
    </row>
    <row r="27" spans="2:13" ht="15.75" x14ac:dyDescent="0.25">
      <c r="B27" s="49" t="s">
        <v>43</v>
      </c>
      <c r="C27" s="40" t="s">
        <v>29</v>
      </c>
      <c r="D27" s="10">
        <v>1</v>
      </c>
      <c r="E27" s="11">
        <v>488.95</v>
      </c>
      <c r="F27" s="69">
        <v>0</v>
      </c>
      <c r="G27" s="69">
        <v>0</v>
      </c>
      <c r="H27" s="11">
        <f t="shared" si="1"/>
        <v>0</v>
      </c>
      <c r="I27" s="55">
        <f t="shared" si="0"/>
        <v>488.95</v>
      </c>
      <c r="J27" s="44"/>
    </row>
    <row r="28" spans="2:13" ht="15.75" x14ac:dyDescent="0.25">
      <c r="B28" s="49" t="s">
        <v>43</v>
      </c>
      <c r="C28" s="40" t="s">
        <v>50</v>
      </c>
      <c r="D28" s="10">
        <f>83+10</f>
        <v>93</v>
      </c>
      <c r="E28" s="11">
        <f>37012.63+530488.49</f>
        <v>567501.12</v>
      </c>
      <c r="F28" s="69">
        <f>23080.86+353072.35</f>
        <v>376153.20999999996</v>
      </c>
      <c r="G28" s="69">
        <v>96.81</v>
      </c>
      <c r="H28" s="11">
        <f t="shared" si="1"/>
        <v>376250.01999999996</v>
      </c>
      <c r="I28" s="55">
        <f t="shared" si="0"/>
        <v>943751.1399999999</v>
      </c>
      <c r="J28" s="44"/>
    </row>
    <row r="29" spans="2:13" ht="15.75" x14ac:dyDescent="0.25">
      <c r="B29" s="49" t="s">
        <v>43</v>
      </c>
      <c r="C29" s="40" t="s">
        <v>30</v>
      </c>
      <c r="D29" s="10">
        <f>21+16</f>
        <v>37</v>
      </c>
      <c r="E29" s="11">
        <f>3581.72+39753.12</f>
        <v>43334.840000000004</v>
      </c>
      <c r="F29" s="69">
        <f>3799.91+8696.06</f>
        <v>12495.97</v>
      </c>
      <c r="G29" s="69">
        <v>232.40999999999997</v>
      </c>
      <c r="H29" s="11">
        <f t="shared" si="1"/>
        <v>12728.38</v>
      </c>
      <c r="I29" s="55">
        <f t="shared" si="0"/>
        <v>56063.22</v>
      </c>
      <c r="J29" s="44"/>
    </row>
    <row r="30" spans="2:13" ht="15.75" customHeight="1" x14ac:dyDescent="0.25">
      <c r="B30" s="49" t="s">
        <v>43</v>
      </c>
      <c r="C30" s="41" t="s">
        <v>52</v>
      </c>
      <c r="D30" s="37"/>
      <c r="E30" s="38">
        <v>0</v>
      </c>
      <c r="F30" s="70">
        <v>0</v>
      </c>
      <c r="G30" s="70">
        <v>0</v>
      </c>
      <c r="H30" s="11">
        <f t="shared" si="1"/>
        <v>0</v>
      </c>
      <c r="I30" s="55">
        <f t="shared" si="0"/>
        <v>0</v>
      </c>
      <c r="J30" s="44"/>
    </row>
    <row r="31" spans="2:13" ht="27" customHeight="1" x14ac:dyDescent="0.25">
      <c r="B31" s="49" t="s">
        <v>43</v>
      </c>
      <c r="C31" s="41" t="s">
        <v>51</v>
      </c>
      <c r="D31" s="42">
        <v>1319</v>
      </c>
      <c r="E31" s="38">
        <v>58378.64</v>
      </c>
      <c r="F31" s="71">
        <v>53460.800000000039</v>
      </c>
      <c r="G31" s="71">
        <v>36.370000000000005</v>
      </c>
      <c r="H31" s="11">
        <f t="shared" si="1"/>
        <v>53497.170000000042</v>
      </c>
      <c r="I31" s="55">
        <f t="shared" si="0"/>
        <v>111875.81000000004</v>
      </c>
      <c r="J31" s="44"/>
    </row>
    <row r="32" spans="2:13" ht="15.75" x14ac:dyDescent="0.25">
      <c r="B32" s="49" t="s">
        <v>43</v>
      </c>
      <c r="C32" s="41" t="s">
        <v>53</v>
      </c>
      <c r="D32" s="37"/>
      <c r="E32" s="38">
        <v>0</v>
      </c>
      <c r="F32" s="70">
        <v>0</v>
      </c>
      <c r="G32" s="70">
        <v>0</v>
      </c>
      <c r="H32" s="11">
        <f t="shared" si="1"/>
        <v>0</v>
      </c>
      <c r="I32" s="55">
        <f t="shared" si="0"/>
        <v>0</v>
      </c>
      <c r="J32" s="44"/>
    </row>
    <row r="33" spans="2:10" ht="15.75" customHeight="1" x14ac:dyDescent="0.25">
      <c r="B33" s="49" t="s">
        <v>43</v>
      </c>
      <c r="C33" s="41" t="s">
        <v>54</v>
      </c>
      <c r="D33" s="37"/>
      <c r="E33" s="38">
        <v>0</v>
      </c>
      <c r="F33" s="70">
        <v>0</v>
      </c>
      <c r="G33" s="70">
        <v>0</v>
      </c>
      <c r="H33" s="11">
        <f t="shared" si="1"/>
        <v>0</v>
      </c>
      <c r="I33" s="55">
        <f t="shared" si="0"/>
        <v>0</v>
      </c>
      <c r="J33" s="44"/>
    </row>
    <row r="34" spans="2:10" ht="16.5" customHeight="1" x14ac:dyDescent="0.25">
      <c r="B34" s="49" t="s">
        <v>43</v>
      </c>
      <c r="C34" s="41" t="s">
        <v>55</v>
      </c>
      <c r="D34" s="37"/>
      <c r="E34" s="38">
        <v>0</v>
      </c>
      <c r="F34" s="70">
        <v>0</v>
      </c>
      <c r="G34" s="70">
        <v>0</v>
      </c>
      <c r="H34" s="11">
        <f t="shared" si="1"/>
        <v>0</v>
      </c>
      <c r="I34" s="55">
        <f t="shared" si="0"/>
        <v>0</v>
      </c>
      <c r="J34" s="44"/>
    </row>
    <row r="35" spans="2:10" ht="15" customHeight="1" x14ac:dyDescent="0.25">
      <c r="B35" s="49" t="s">
        <v>43</v>
      </c>
      <c r="C35" s="41" t="s">
        <v>41</v>
      </c>
      <c r="D35" s="42">
        <v>21</v>
      </c>
      <c r="E35" s="34">
        <v>1853.56</v>
      </c>
      <c r="F35" s="71">
        <v>2302.7200000000003</v>
      </c>
      <c r="G35" s="70">
        <v>0</v>
      </c>
      <c r="H35" s="11">
        <f t="shared" si="1"/>
        <v>2302.7200000000003</v>
      </c>
      <c r="I35" s="55">
        <f t="shared" si="0"/>
        <v>4156.2800000000007</v>
      </c>
      <c r="J35" s="44"/>
    </row>
    <row r="36" spans="2:10" ht="16.5" thickBot="1" x14ac:dyDescent="0.3">
      <c r="B36" s="50" t="s">
        <v>43</v>
      </c>
      <c r="C36" s="28" t="s">
        <v>36</v>
      </c>
      <c r="D36" s="28"/>
      <c r="E36" s="29">
        <f>SUM(E21:E35)</f>
        <v>816474.09000000008</v>
      </c>
      <c r="F36" s="29">
        <f>SUM(F21:F35)</f>
        <v>471998.23999999993</v>
      </c>
      <c r="G36" s="29">
        <f>SUM(G21:G35)</f>
        <v>3884.5399999999991</v>
      </c>
      <c r="H36" s="29">
        <f>SUM(H21:H35)</f>
        <v>475882.77999999997</v>
      </c>
      <c r="I36" s="60">
        <f>E36+H36</f>
        <v>1292356.8700000001</v>
      </c>
      <c r="J36" s="45"/>
    </row>
    <row r="37" spans="2:10" ht="15.75" customHeight="1" x14ac:dyDescent="0.25">
      <c r="B37" s="53" t="s">
        <v>44</v>
      </c>
      <c r="C37" s="33" t="s">
        <v>28</v>
      </c>
      <c r="D37" s="26">
        <v>12</v>
      </c>
      <c r="E37" s="27">
        <v>1537.76</v>
      </c>
      <c r="F37" s="27">
        <v>620.05000000000007</v>
      </c>
      <c r="G37" s="27">
        <v>79.44</v>
      </c>
      <c r="H37" s="27">
        <v>699.49</v>
      </c>
      <c r="I37" s="59">
        <v>2237.25</v>
      </c>
      <c r="J37" s="43">
        <f>SUM(I37:I42)</f>
        <v>99851.460000000021</v>
      </c>
    </row>
    <row r="38" spans="2:10" ht="15.75" x14ac:dyDescent="0.25">
      <c r="B38" s="49" t="s">
        <v>44</v>
      </c>
      <c r="C38" s="9" t="s">
        <v>38</v>
      </c>
      <c r="D38" s="10"/>
      <c r="E38" s="11">
        <v>0</v>
      </c>
      <c r="F38" s="11">
        <v>0</v>
      </c>
      <c r="G38" s="11">
        <v>0</v>
      </c>
      <c r="H38" s="11">
        <v>0</v>
      </c>
      <c r="I38" s="55">
        <v>0</v>
      </c>
      <c r="J38" s="44"/>
    </row>
    <row r="39" spans="2:10" ht="32.25" customHeight="1" x14ac:dyDescent="0.25">
      <c r="B39" s="49" t="s">
        <v>44</v>
      </c>
      <c r="C39" s="12" t="s">
        <v>40</v>
      </c>
      <c r="D39" s="10"/>
      <c r="E39" s="11">
        <v>0</v>
      </c>
      <c r="F39" s="11">
        <v>0</v>
      </c>
      <c r="G39" s="11">
        <v>0</v>
      </c>
      <c r="H39" s="11">
        <v>0</v>
      </c>
      <c r="I39" s="55">
        <v>0</v>
      </c>
      <c r="J39" s="44"/>
    </row>
    <row r="40" spans="2:10" ht="15.75" customHeight="1" x14ac:dyDescent="0.25">
      <c r="B40" s="49" t="s">
        <v>44</v>
      </c>
      <c r="C40" s="32" t="s">
        <v>39</v>
      </c>
      <c r="D40" s="10"/>
      <c r="E40" s="11">
        <v>0</v>
      </c>
      <c r="F40" s="11">
        <v>0</v>
      </c>
      <c r="G40" s="11">
        <v>0</v>
      </c>
      <c r="H40" s="11">
        <v>0</v>
      </c>
      <c r="I40" s="55">
        <v>0</v>
      </c>
      <c r="J40" s="44"/>
    </row>
    <row r="41" spans="2:10" ht="15.75" x14ac:dyDescent="0.25">
      <c r="B41" s="49" t="s">
        <v>44</v>
      </c>
      <c r="C41" s="9" t="s">
        <v>45</v>
      </c>
      <c r="D41" s="10">
        <v>775</v>
      </c>
      <c r="E41" s="11">
        <v>78677.17</v>
      </c>
      <c r="F41" s="11">
        <v>15548.159999999998</v>
      </c>
      <c r="G41" s="11">
        <v>3388.8799999999974</v>
      </c>
      <c r="H41" s="11">
        <v>18937.039999999994</v>
      </c>
      <c r="I41" s="55">
        <v>97614.210000000021</v>
      </c>
      <c r="J41" s="44"/>
    </row>
    <row r="42" spans="2:10" ht="15.75" x14ac:dyDescent="0.25">
      <c r="B42" s="49" t="s">
        <v>44</v>
      </c>
      <c r="C42" s="13" t="s">
        <v>33</v>
      </c>
      <c r="D42" s="10"/>
      <c r="E42" s="11">
        <v>0</v>
      </c>
      <c r="F42" s="11">
        <v>0</v>
      </c>
      <c r="G42" s="11">
        <v>0</v>
      </c>
      <c r="H42" s="11">
        <v>0</v>
      </c>
      <c r="I42" s="55">
        <v>0</v>
      </c>
      <c r="J42" s="44"/>
    </row>
    <row r="43" spans="2:10" ht="16.5" thickBot="1" x14ac:dyDescent="0.3">
      <c r="B43" s="50" t="s">
        <v>44</v>
      </c>
      <c r="C43" s="30" t="s">
        <v>37</v>
      </c>
      <c r="D43" s="28"/>
      <c r="E43" s="29">
        <f>SUM(E37:E42)</f>
        <v>80214.929999999993</v>
      </c>
      <c r="F43" s="29">
        <f>SUM(F37:F42)</f>
        <v>16168.209999999997</v>
      </c>
      <c r="G43" s="29">
        <f>SUM(G37:G42)</f>
        <v>3468.3199999999974</v>
      </c>
      <c r="H43" s="29">
        <f>SUM(H37:H42)</f>
        <v>19636.529999999995</v>
      </c>
      <c r="I43" s="60">
        <f>E43+H43</f>
        <v>99851.459999999992</v>
      </c>
      <c r="J43" s="45"/>
    </row>
    <row r="44" spans="2:10" s="6" customFormat="1" ht="19.5" thickBot="1" x14ac:dyDescent="0.35">
      <c r="B44" s="64"/>
      <c r="C44" s="65" t="s">
        <v>32</v>
      </c>
      <c r="D44" s="65">
        <f>SUM(D9:D43)</f>
        <v>5037</v>
      </c>
      <c r="E44" s="66">
        <f>E18+E20+E36+E43</f>
        <v>11193251.700000001</v>
      </c>
      <c r="F44" s="66">
        <f>F18+F20+F36+F43</f>
        <v>8481966.4400000013</v>
      </c>
      <c r="G44" s="66">
        <f>G18+G20+G36+G43</f>
        <v>26537.179999999997</v>
      </c>
      <c r="H44" s="66">
        <f>H18+H20+H36+H43</f>
        <v>8508503.6199999973</v>
      </c>
      <c r="I44" s="67">
        <f t="shared" ref="I44" si="2">I18+I20+I36+I43</f>
        <v>19701755.32</v>
      </c>
      <c r="J44" s="31"/>
    </row>
    <row r="47" spans="2:10" ht="18.75" x14ac:dyDescent="0.3">
      <c r="E47" s="7"/>
      <c r="F47" s="7"/>
      <c r="G47" s="7"/>
      <c r="H47" s="7"/>
      <c r="I47" s="7"/>
    </row>
  </sheetData>
  <mergeCells count="5">
    <mergeCell ref="J37:J43"/>
    <mergeCell ref="B7:J7"/>
    <mergeCell ref="J21:J36"/>
    <mergeCell ref="J19:J20"/>
    <mergeCell ref="J9:J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Alejandro Herrera Larrea</dc:creator>
  <cp:lastModifiedBy>Santiago Alejandro Herrera Larrea</cp:lastModifiedBy>
  <cp:lastPrinted>2022-12-09T17:32:06Z</cp:lastPrinted>
  <dcterms:created xsi:type="dcterms:W3CDTF">2022-12-08T16:33:45Z</dcterms:created>
  <dcterms:modified xsi:type="dcterms:W3CDTF">2022-12-14T22:19:32Z</dcterms:modified>
</cp:coreProperties>
</file>