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78cotec109_1\Coordinación2020\METODOLOGÍA PARA LA DISTRIBUCIÓN DE MONTOS EN PRESUPUESTOS PARTICIPATIVOS\"/>
    </mc:Choice>
  </mc:AlternateContent>
  <bookViews>
    <workbookView xWindow="0" yWindow="0" windowWidth="16170" windowHeight="5520" activeTab="1"/>
  </bookViews>
  <sheets>
    <sheet name="CALDERÓN" sheetId="1" r:id="rId1"/>
    <sheet name="LOS CHILLOS" sheetId="8" r:id="rId2"/>
    <sheet name="ELOY ALFARO" sheetId="2" r:id="rId3"/>
    <sheet name="EUGENIO ESPEJO" sheetId="3" r:id="rId4"/>
    <sheet name="LA DELICIA" sheetId="4" r:id="rId5"/>
    <sheet name="MANUELA SAENZ" sheetId="5" r:id="rId6"/>
    <sheet name="QUITUMBE" sheetId="6" r:id="rId7"/>
    <sheet name="TUMBACO" sheetId="7" r:id="rId8"/>
  </sheets>
  <externalReferences>
    <externalReference r:id="rId9"/>
    <externalReference r:id="rId10"/>
  </externalReferences>
  <calcPr calcId="152511"/>
</workbook>
</file>

<file path=xl/calcChain.xml><?xml version="1.0" encoding="utf-8"?>
<calcChain xmlns="http://schemas.openxmlformats.org/spreadsheetml/2006/main">
  <c r="N29" i="8" l="1"/>
  <c r="H29" i="8"/>
  <c r="F29" i="8"/>
  <c r="E29" i="8"/>
  <c r="D29" i="8"/>
  <c r="C29" i="8"/>
  <c r="K28" i="8" s="1"/>
  <c r="B29" i="8"/>
  <c r="R28" i="8"/>
  <c r="N28" i="8"/>
  <c r="O28" i="8" s="1"/>
  <c r="P28" i="8" s="1"/>
  <c r="I28" i="8"/>
  <c r="J28" i="8" s="1"/>
  <c r="G28" i="8"/>
  <c r="R27" i="8"/>
  <c r="N27" i="8"/>
  <c r="O27" i="8" s="1"/>
  <c r="K27" i="8"/>
  <c r="I27" i="8"/>
  <c r="J27" i="8" s="1"/>
  <c r="G27" i="8"/>
  <c r="R26" i="8"/>
  <c r="S26" i="8" s="1"/>
  <c r="N26" i="8"/>
  <c r="O26" i="8" s="1"/>
  <c r="P26" i="8" s="1"/>
  <c r="I26" i="8"/>
  <c r="J26" i="8" s="1"/>
  <c r="G26" i="8"/>
  <c r="R25" i="8"/>
  <c r="N25" i="8"/>
  <c r="O25" i="8" s="1"/>
  <c r="K25" i="8"/>
  <c r="I25" i="8"/>
  <c r="J25" i="8" s="1"/>
  <c r="G25" i="8"/>
  <c r="R24" i="8"/>
  <c r="S24" i="8" s="1"/>
  <c r="N24" i="8"/>
  <c r="O24" i="8" s="1"/>
  <c r="P24" i="8" s="1"/>
  <c r="I24" i="8"/>
  <c r="J24" i="8" s="1"/>
  <c r="G24" i="8"/>
  <c r="R23" i="8"/>
  <c r="R29" i="8" s="1"/>
  <c r="N23" i="8"/>
  <c r="O23" i="8" s="1"/>
  <c r="K23" i="8"/>
  <c r="I23" i="8"/>
  <c r="I29" i="8" s="1"/>
  <c r="G23" i="8"/>
  <c r="G29" i="8" s="1"/>
  <c r="C17" i="8"/>
  <c r="D16" i="8"/>
  <c r="P27" i="8" s="1"/>
  <c r="D15" i="8"/>
  <c r="L23" i="8" s="1"/>
  <c r="D14" i="8"/>
  <c r="D13" i="8"/>
  <c r="D17" i="8" s="1"/>
  <c r="K29" i="8" l="1"/>
  <c r="S28" i="8"/>
  <c r="T28" i="8"/>
  <c r="S25" i="8"/>
  <c r="T25" i="8" s="1"/>
  <c r="O29" i="8"/>
  <c r="S27" i="8"/>
  <c r="T27" i="8" s="1"/>
  <c r="L26" i="8"/>
  <c r="L28" i="8"/>
  <c r="U28" i="8" s="1"/>
  <c r="S23" i="8"/>
  <c r="T23" i="8" s="1"/>
  <c r="T29" i="8" s="1"/>
  <c r="J23" i="8"/>
  <c r="J29" i="8" s="1"/>
  <c r="L25" i="8"/>
  <c r="L27" i="8"/>
  <c r="T24" i="8"/>
  <c r="T26" i="8"/>
  <c r="U26" i="8" s="1"/>
  <c r="P23" i="8"/>
  <c r="K24" i="8"/>
  <c r="L24" i="8" s="1"/>
  <c r="L29" i="8" s="1"/>
  <c r="P25" i="8"/>
  <c r="K26" i="8"/>
  <c r="H31" i="7"/>
  <c r="D31" i="7"/>
  <c r="B31" i="7"/>
  <c r="R30" i="7"/>
  <c r="N30" i="7"/>
  <c r="E30" i="7"/>
  <c r="C30" i="7"/>
  <c r="R29" i="7"/>
  <c r="N29" i="7"/>
  <c r="I29" i="7"/>
  <c r="J29" i="7" s="1"/>
  <c r="E29" i="7"/>
  <c r="C29" i="7"/>
  <c r="R28" i="7"/>
  <c r="S28" i="7" s="1"/>
  <c r="N28" i="7"/>
  <c r="I28" i="7"/>
  <c r="J28" i="7" s="1"/>
  <c r="E28" i="7"/>
  <c r="C28" i="7"/>
  <c r="R27" i="7"/>
  <c r="N27" i="7"/>
  <c r="E27" i="7"/>
  <c r="C27" i="7"/>
  <c r="I27" i="7" s="1"/>
  <c r="J27" i="7" s="1"/>
  <c r="R26" i="7"/>
  <c r="N26" i="7"/>
  <c r="E26" i="7"/>
  <c r="C26" i="7"/>
  <c r="R25" i="7"/>
  <c r="R31" i="7" s="1"/>
  <c r="N25" i="7"/>
  <c r="E25" i="7"/>
  <c r="C25" i="7"/>
  <c r="R24" i="7"/>
  <c r="S24" i="7" s="1"/>
  <c r="T24" i="7" s="1"/>
  <c r="N24" i="7"/>
  <c r="O24" i="7" s="1"/>
  <c r="E24" i="7"/>
  <c r="C24" i="7"/>
  <c r="I24" i="7" s="1"/>
  <c r="J24" i="7" s="1"/>
  <c r="R23" i="7"/>
  <c r="N23" i="7"/>
  <c r="N31" i="7" s="1"/>
  <c r="J23" i="7"/>
  <c r="I23" i="7"/>
  <c r="E23" i="7"/>
  <c r="E31" i="7" s="1"/>
  <c r="C23" i="7"/>
  <c r="C17" i="7"/>
  <c r="D16" i="7"/>
  <c r="D15" i="7"/>
  <c r="D14" i="7"/>
  <c r="T28" i="7" s="1"/>
  <c r="D13" i="7"/>
  <c r="U25" i="8" l="1"/>
  <c r="P29" i="8"/>
  <c r="S29" i="8"/>
  <c r="U24" i="8"/>
  <c r="U27" i="8"/>
  <c r="U23" i="8"/>
  <c r="O30" i="7"/>
  <c r="G26" i="7"/>
  <c r="U26" i="7" s="1"/>
  <c r="K29" i="7"/>
  <c r="O27" i="7"/>
  <c r="O28" i="7"/>
  <c r="P28" i="7" s="1"/>
  <c r="O23" i="7"/>
  <c r="O31" i="7" s="1"/>
  <c r="O26" i="7"/>
  <c r="O25" i="7"/>
  <c r="K30" i="7"/>
  <c r="F25" i="7"/>
  <c r="G25" i="7" s="1"/>
  <c r="L30" i="7"/>
  <c r="S29" i="7"/>
  <c r="S30" i="7"/>
  <c r="T30" i="7" s="1"/>
  <c r="S23" i="7"/>
  <c r="S26" i="7"/>
  <c r="T26" i="7" s="1"/>
  <c r="S27" i="7"/>
  <c r="T27" i="7" s="1"/>
  <c r="P25" i="7"/>
  <c r="F26" i="7"/>
  <c r="O29" i="7"/>
  <c r="P29" i="7" s="1"/>
  <c r="P27" i="7"/>
  <c r="I26" i="7"/>
  <c r="J26" i="7" s="1"/>
  <c r="L29" i="7"/>
  <c r="C31" i="7"/>
  <c r="S25" i="7"/>
  <c r="T25" i="7" s="1"/>
  <c r="K27" i="7"/>
  <c r="L27" i="7" s="1"/>
  <c r="P24" i="7"/>
  <c r="I25" i="7"/>
  <c r="J25" i="7" s="1"/>
  <c r="J31" i="7" s="1"/>
  <c r="K26" i="7"/>
  <c r="F30" i="7"/>
  <c r="G30" i="7" s="1"/>
  <c r="U30" i="7" s="1"/>
  <c r="P30" i="7"/>
  <c r="K25" i="7"/>
  <c r="L25" i="7" s="1"/>
  <c r="L26" i="7"/>
  <c r="I30" i="7"/>
  <c r="J30" i="7" s="1"/>
  <c r="D17" i="7"/>
  <c r="P26" i="7"/>
  <c r="T29" i="7"/>
  <c r="U29" i="8" l="1"/>
  <c r="S31" i="7"/>
  <c r="T23" i="7"/>
  <c r="T31" i="7" s="1"/>
  <c r="U25" i="7"/>
  <c r="I31" i="7"/>
  <c r="P23" i="7"/>
  <c r="P31" i="7" s="1"/>
  <c r="F28" i="7"/>
  <c r="G28" i="7" s="1"/>
  <c r="U28" i="7" s="1"/>
  <c r="K24" i="7"/>
  <c r="L24" i="7" s="1"/>
  <c r="K23" i="7"/>
  <c r="F29" i="7"/>
  <c r="G29" i="7" s="1"/>
  <c r="U29" i="7" s="1"/>
  <c r="F24" i="7"/>
  <c r="G24" i="7" s="1"/>
  <c r="F27" i="7"/>
  <c r="G27" i="7" s="1"/>
  <c r="U27" i="7" s="1"/>
  <c r="F23" i="7"/>
  <c r="K28" i="7"/>
  <c r="L28" i="7" s="1"/>
  <c r="L23" i="7" l="1"/>
  <c r="L31" i="7" s="1"/>
  <c r="K31" i="7"/>
  <c r="F31" i="7"/>
  <c r="G23" i="7"/>
  <c r="U24" i="7"/>
  <c r="U23" i="7" l="1"/>
  <c r="U31" i="7" s="1"/>
  <c r="G31" i="7"/>
  <c r="H28" i="6" l="1"/>
  <c r="D28" i="6"/>
  <c r="B28" i="6"/>
  <c r="R27" i="6"/>
  <c r="N27" i="6"/>
  <c r="E27" i="6"/>
  <c r="C27" i="6"/>
  <c r="I27" i="6" s="1"/>
  <c r="J27" i="6" s="1"/>
  <c r="R26" i="6"/>
  <c r="N26" i="6"/>
  <c r="E26" i="6"/>
  <c r="C26" i="6"/>
  <c r="I26" i="6" s="1"/>
  <c r="J26" i="6" s="1"/>
  <c r="R25" i="6"/>
  <c r="N25" i="6"/>
  <c r="E25" i="6"/>
  <c r="C25" i="6"/>
  <c r="I25" i="6" s="1"/>
  <c r="J25" i="6" s="1"/>
  <c r="R24" i="6"/>
  <c r="N24" i="6"/>
  <c r="I24" i="6"/>
  <c r="J24" i="6" s="1"/>
  <c r="E24" i="6"/>
  <c r="C24" i="6"/>
  <c r="R23" i="6"/>
  <c r="R28" i="6" s="1"/>
  <c r="S24" i="6" s="1"/>
  <c r="N23" i="6"/>
  <c r="I23" i="6"/>
  <c r="E23" i="6"/>
  <c r="E28" i="6" s="1"/>
  <c r="C23" i="6"/>
  <c r="C17" i="6"/>
  <c r="D16" i="6"/>
  <c r="D15" i="6"/>
  <c r="D14" i="6"/>
  <c r="D13" i="6"/>
  <c r="O24" i="6" l="1"/>
  <c r="P24" i="6" s="1"/>
  <c r="F23" i="6"/>
  <c r="F24" i="6"/>
  <c r="F26" i="6"/>
  <c r="G26" i="6" s="1"/>
  <c r="S26" i="6"/>
  <c r="G24" i="6"/>
  <c r="F25" i="6"/>
  <c r="F27" i="6"/>
  <c r="T26" i="6"/>
  <c r="O25" i="6"/>
  <c r="P25" i="6" s="1"/>
  <c r="O27" i="6"/>
  <c r="P27" i="6" s="1"/>
  <c r="I28" i="6"/>
  <c r="S25" i="6"/>
  <c r="T25" i="6" s="1"/>
  <c r="S27" i="6"/>
  <c r="C28" i="6"/>
  <c r="J23" i="6"/>
  <c r="T23" i="6"/>
  <c r="N28" i="6"/>
  <c r="O26" i="6" s="1"/>
  <c r="P26" i="6" s="1"/>
  <c r="S23" i="6"/>
  <c r="S28" i="6" s="1"/>
  <c r="D17" i="6"/>
  <c r="G27" i="6"/>
  <c r="G25" i="6"/>
  <c r="T27" i="6"/>
  <c r="T24" i="6"/>
  <c r="T28" i="6" l="1"/>
  <c r="J28" i="6"/>
  <c r="K23" i="6"/>
  <c r="F28" i="6"/>
  <c r="G23" i="6"/>
  <c r="O23" i="6"/>
  <c r="O28" i="6" l="1"/>
  <c r="P23" i="6"/>
  <c r="P28" i="6" s="1"/>
  <c r="L23" i="6"/>
  <c r="G28" i="6"/>
  <c r="K26" i="6"/>
  <c r="L26" i="6" s="1"/>
  <c r="U26" i="6" s="1"/>
  <c r="K25" i="6"/>
  <c r="L25" i="6" s="1"/>
  <c r="U25" i="6" s="1"/>
  <c r="K27" i="6"/>
  <c r="L27" i="6" s="1"/>
  <c r="U27" i="6" s="1"/>
  <c r="K24" i="6"/>
  <c r="L24" i="6" s="1"/>
  <c r="U24" i="6" s="1"/>
  <c r="L28" i="6" l="1"/>
  <c r="U23" i="6"/>
  <c r="U28" i="6" s="1"/>
  <c r="K28" i="6"/>
  <c r="Q28" i="5" l="1"/>
  <c r="H28" i="5"/>
  <c r="B28" i="5"/>
  <c r="R27" i="5"/>
  <c r="N27" i="5"/>
  <c r="O27" i="5" s="1"/>
  <c r="P27" i="5" s="1"/>
  <c r="J27" i="5"/>
  <c r="E27" i="5"/>
  <c r="D27" i="5"/>
  <c r="C27" i="5"/>
  <c r="R26" i="5"/>
  <c r="N26" i="5"/>
  <c r="J26" i="5"/>
  <c r="D26" i="5"/>
  <c r="E26" i="5" s="1"/>
  <c r="C26" i="5"/>
  <c r="R25" i="5"/>
  <c r="N25" i="5"/>
  <c r="O25" i="5" s="1"/>
  <c r="J25" i="5"/>
  <c r="E25" i="5"/>
  <c r="D25" i="5"/>
  <c r="C25" i="5"/>
  <c r="C28" i="5" s="1"/>
  <c r="R24" i="5"/>
  <c r="N24" i="5"/>
  <c r="J24" i="5"/>
  <c r="E24" i="5"/>
  <c r="D24" i="5"/>
  <c r="C24" i="5"/>
  <c r="R23" i="5"/>
  <c r="R28" i="5" s="1"/>
  <c r="S25" i="5" s="1"/>
  <c r="N23" i="5"/>
  <c r="N28" i="5" s="1"/>
  <c r="J23" i="5"/>
  <c r="E23" i="5"/>
  <c r="D23" i="5"/>
  <c r="D28" i="5" s="1"/>
  <c r="C23" i="5"/>
  <c r="C17" i="5"/>
  <c r="D16" i="5"/>
  <c r="D15" i="5"/>
  <c r="D14" i="5"/>
  <c r="D13" i="5"/>
  <c r="S26" i="5" l="1"/>
  <c r="T26" i="5" s="1"/>
  <c r="F27" i="5"/>
  <c r="G27" i="5" s="1"/>
  <c r="S24" i="5"/>
  <c r="F23" i="5"/>
  <c r="F26" i="5"/>
  <c r="G26" i="5" s="1"/>
  <c r="T25" i="5"/>
  <c r="O23" i="5"/>
  <c r="O24" i="5"/>
  <c r="P24" i="5" s="1"/>
  <c r="O26" i="5"/>
  <c r="S27" i="5"/>
  <c r="J28" i="5"/>
  <c r="T24" i="5"/>
  <c r="E28" i="5"/>
  <c r="D17" i="5"/>
  <c r="P26" i="5"/>
  <c r="G23" i="5"/>
  <c r="P25" i="5"/>
  <c r="S23" i="5"/>
  <c r="T27" i="5"/>
  <c r="U27" i="5" l="1"/>
  <c r="U26" i="5"/>
  <c r="K27" i="5"/>
  <c r="L27" i="5" s="1"/>
  <c r="K23" i="5"/>
  <c r="K25" i="5"/>
  <c r="L25" i="5" s="1"/>
  <c r="S28" i="5"/>
  <c r="F25" i="5"/>
  <c r="G25" i="5" s="1"/>
  <c r="U25" i="5" s="1"/>
  <c r="F24" i="5"/>
  <c r="G24" i="5" s="1"/>
  <c r="U24" i="5" s="1"/>
  <c r="K26" i="5"/>
  <c r="L26" i="5" s="1"/>
  <c r="K24" i="5"/>
  <c r="L24" i="5" s="1"/>
  <c r="T23" i="5"/>
  <c r="T28" i="5" s="1"/>
  <c r="P23" i="5"/>
  <c r="P28" i="5" s="1"/>
  <c r="O28" i="5"/>
  <c r="F28" i="5" l="1"/>
  <c r="K28" i="5"/>
  <c r="L23" i="5"/>
  <c r="G28" i="5"/>
  <c r="L28" i="5" l="1"/>
  <c r="U23" i="5"/>
  <c r="U28" i="5" s="1"/>
  <c r="H35" i="4" l="1"/>
  <c r="D35" i="4"/>
  <c r="B35" i="4"/>
  <c r="R34" i="4"/>
  <c r="N34" i="4"/>
  <c r="E34" i="4"/>
  <c r="C34" i="4"/>
  <c r="I34" i="4" s="1"/>
  <c r="J34" i="4" s="1"/>
  <c r="R33" i="4"/>
  <c r="N33" i="4"/>
  <c r="E33" i="4"/>
  <c r="C33" i="4"/>
  <c r="I33" i="4" s="1"/>
  <c r="J33" i="4" s="1"/>
  <c r="R32" i="4"/>
  <c r="N32" i="4"/>
  <c r="I32" i="4"/>
  <c r="J32" i="4" s="1"/>
  <c r="E32" i="4"/>
  <c r="C32" i="4"/>
  <c r="R31" i="4"/>
  <c r="N31" i="4"/>
  <c r="E31" i="4"/>
  <c r="C31" i="4"/>
  <c r="I31" i="4" s="1"/>
  <c r="J31" i="4" s="1"/>
  <c r="R30" i="4"/>
  <c r="N30" i="4"/>
  <c r="E30" i="4"/>
  <c r="C30" i="4"/>
  <c r="I30" i="4" s="1"/>
  <c r="J30" i="4" s="1"/>
  <c r="R29" i="4"/>
  <c r="N29" i="4"/>
  <c r="I29" i="4"/>
  <c r="J29" i="4" s="1"/>
  <c r="E29" i="4"/>
  <c r="C29" i="4"/>
  <c r="R28" i="4"/>
  <c r="N28" i="4"/>
  <c r="E28" i="4"/>
  <c r="C28" i="4"/>
  <c r="I28" i="4" s="1"/>
  <c r="J28" i="4" s="1"/>
  <c r="R27" i="4"/>
  <c r="N27" i="4"/>
  <c r="I27" i="4"/>
  <c r="J27" i="4" s="1"/>
  <c r="E27" i="4"/>
  <c r="C27" i="4"/>
  <c r="R26" i="4"/>
  <c r="N26" i="4"/>
  <c r="E26" i="4"/>
  <c r="C26" i="4"/>
  <c r="I26" i="4" s="1"/>
  <c r="J26" i="4" s="1"/>
  <c r="R25" i="4"/>
  <c r="N25" i="4"/>
  <c r="E25" i="4"/>
  <c r="C25" i="4"/>
  <c r="I25" i="4" s="1"/>
  <c r="J25" i="4" s="1"/>
  <c r="R24" i="4"/>
  <c r="N24" i="4"/>
  <c r="I24" i="4"/>
  <c r="J24" i="4" s="1"/>
  <c r="E24" i="4"/>
  <c r="C24" i="4"/>
  <c r="R23" i="4"/>
  <c r="N23" i="4"/>
  <c r="E23" i="4"/>
  <c r="C23" i="4"/>
  <c r="I23" i="4" s="1"/>
  <c r="J23" i="4" s="1"/>
  <c r="C17" i="4"/>
  <c r="D16" i="4"/>
  <c r="D15" i="4"/>
  <c r="D14" i="4"/>
  <c r="D13" i="4"/>
  <c r="K27" i="4" l="1"/>
  <c r="L27" i="4" s="1"/>
  <c r="K33" i="4"/>
  <c r="K24" i="4"/>
  <c r="L24" i="4" s="1"/>
  <c r="F26" i="4"/>
  <c r="G26" i="4" s="1"/>
  <c r="J35" i="4"/>
  <c r="K31" i="4" s="1"/>
  <c r="L31" i="4" s="1"/>
  <c r="K23" i="4"/>
  <c r="S26" i="4"/>
  <c r="O28" i="4"/>
  <c r="P28" i="4" s="1"/>
  <c r="F32" i="4"/>
  <c r="G32" i="4" s="1"/>
  <c r="K34" i="4"/>
  <c r="L34" i="4" s="1"/>
  <c r="K29" i="4"/>
  <c r="F31" i="4"/>
  <c r="G31" i="4" s="1"/>
  <c r="F24" i="4"/>
  <c r="O31" i="4"/>
  <c r="P31" i="4" s="1"/>
  <c r="K28" i="4"/>
  <c r="K32" i="4"/>
  <c r="L32" i="4" s="1"/>
  <c r="F34" i="4"/>
  <c r="G34" i="4" s="1"/>
  <c r="S23" i="4"/>
  <c r="O25" i="4"/>
  <c r="P25" i="4" s="1"/>
  <c r="K26" i="4"/>
  <c r="K25" i="4"/>
  <c r="L25" i="4" s="1"/>
  <c r="S28" i="4"/>
  <c r="T28" i="4" s="1"/>
  <c r="O30" i="4"/>
  <c r="P30" i="4" s="1"/>
  <c r="L33" i="4"/>
  <c r="C35" i="4"/>
  <c r="N35" i="4"/>
  <c r="O33" i="4" s="1"/>
  <c r="P33" i="4" s="1"/>
  <c r="D17" i="4"/>
  <c r="E35" i="4"/>
  <c r="F23" i="4" s="1"/>
  <c r="L29" i="4"/>
  <c r="R35" i="4"/>
  <c r="G24" i="4"/>
  <c r="T26" i="4"/>
  <c r="L28" i="4"/>
  <c r="L26" i="4"/>
  <c r="U34" i="4" l="1"/>
  <c r="G23" i="4"/>
  <c r="S32" i="4"/>
  <c r="T32" i="4" s="1"/>
  <c r="S27" i="4"/>
  <c r="T27" i="4" s="1"/>
  <c r="S29" i="4"/>
  <c r="T29" i="4" s="1"/>
  <c r="S30" i="4"/>
  <c r="T30" i="4" s="1"/>
  <c r="S24" i="4"/>
  <c r="T24" i="4" s="1"/>
  <c r="S25" i="4"/>
  <c r="T25" i="4" s="1"/>
  <c r="U24" i="4"/>
  <c r="L23" i="4"/>
  <c r="T23" i="4"/>
  <c r="T35" i="4" s="1"/>
  <c r="S33" i="4"/>
  <c r="T33" i="4" s="1"/>
  <c r="S34" i="4"/>
  <c r="T34" i="4" s="1"/>
  <c r="F25" i="4"/>
  <c r="G25" i="4" s="1"/>
  <c r="U25" i="4" s="1"/>
  <c r="F33" i="4"/>
  <c r="G33" i="4" s="1"/>
  <c r="U33" i="4" s="1"/>
  <c r="F27" i="4"/>
  <c r="G27" i="4" s="1"/>
  <c r="F28" i="4"/>
  <c r="G28" i="4" s="1"/>
  <c r="U28" i="4" s="1"/>
  <c r="F30" i="4"/>
  <c r="G30" i="4" s="1"/>
  <c r="O29" i="4"/>
  <c r="P29" i="4" s="1"/>
  <c r="O24" i="4"/>
  <c r="P24" i="4" s="1"/>
  <c r="O32" i="4"/>
  <c r="P32" i="4" s="1"/>
  <c r="U32" i="4" s="1"/>
  <c r="O26" i="4"/>
  <c r="P26" i="4" s="1"/>
  <c r="U26" i="4" s="1"/>
  <c r="O34" i="4"/>
  <c r="P34" i="4" s="1"/>
  <c r="O27" i="4"/>
  <c r="P27" i="4" s="1"/>
  <c r="O23" i="4"/>
  <c r="F29" i="4"/>
  <c r="G29" i="4" s="1"/>
  <c r="K30" i="4"/>
  <c r="L30" i="4" s="1"/>
  <c r="S31" i="4"/>
  <c r="T31" i="4" s="1"/>
  <c r="U31" i="4" s="1"/>
  <c r="U29" i="4" l="1"/>
  <c r="U27" i="4"/>
  <c r="U30" i="4"/>
  <c r="S35" i="4"/>
  <c r="L35" i="4"/>
  <c r="K35" i="4"/>
  <c r="F35" i="4"/>
  <c r="O35" i="4"/>
  <c r="P23" i="4"/>
  <c r="P35" i="4" s="1"/>
  <c r="G35" i="4"/>
  <c r="U23" i="4" l="1"/>
  <c r="U35" i="4" s="1"/>
  <c r="H41" i="3" l="1"/>
  <c r="D41" i="3"/>
  <c r="B41" i="3"/>
  <c r="R40" i="3"/>
  <c r="N40" i="3"/>
  <c r="J40" i="3"/>
  <c r="E40" i="3"/>
  <c r="C40" i="3"/>
  <c r="R39" i="3"/>
  <c r="N39" i="3"/>
  <c r="J39" i="3"/>
  <c r="K39" i="3" s="1"/>
  <c r="E39" i="3"/>
  <c r="C39" i="3"/>
  <c r="R38" i="3"/>
  <c r="N38" i="3"/>
  <c r="J38" i="3"/>
  <c r="E38" i="3"/>
  <c r="F38" i="3" s="1"/>
  <c r="P38" i="3" s="1"/>
  <c r="C38" i="3"/>
  <c r="R37" i="3"/>
  <c r="S37" i="3" s="1"/>
  <c r="N37" i="3"/>
  <c r="J37" i="3"/>
  <c r="E37" i="3"/>
  <c r="C37" i="3"/>
  <c r="R36" i="3"/>
  <c r="N36" i="3"/>
  <c r="J36" i="3"/>
  <c r="E36" i="3"/>
  <c r="C36" i="3"/>
  <c r="R35" i="3"/>
  <c r="N35" i="3"/>
  <c r="J35" i="3"/>
  <c r="K35" i="3" s="1"/>
  <c r="E35" i="3"/>
  <c r="C35" i="3"/>
  <c r="R34" i="3"/>
  <c r="S34" i="3" s="1"/>
  <c r="N34" i="3"/>
  <c r="J34" i="3"/>
  <c r="E34" i="3"/>
  <c r="C34" i="3"/>
  <c r="R33" i="3"/>
  <c r="N33" i="3"/>
  <c r="J33" i="3"/>
  <c r="K33" i="3" s="1"/>
  <c r="E33" i="3"/>
  <c r="C33" i="3"/>
  <c r="R32" i="3"/>
  <c r="N32" i="3"/>
  <c r="J32" i="3"/>
  <c r="E32" i="3"/>
  <c r="C32" i="3"/>
  <c r="R31" i="3"/>
  <c r="N31" i="3"/>
  <c r="J31" i="3"/>
  <c r="K31" i="3" s="1"/>
  <c r="E31" i="3"/>
  <c r="C31" i="3"/>
  <c r="R30" i="3"/>
  <c r="N30" i="3"/>
  <c r="J30" i="3"/>
  <c r="E30" i="3"/>
  <c r="F30" i="3" s="1"/>
  <c r="P30" i="3" s="1"/>
  <c r="C30" i="3"/>
  <c r="R29" i="3"/>
  <c r="S29" i="3" s="1"/>
  <c r="N29" i="3"/>
  <c r="J29" i="3"/>
  <c r="E29" i="3"/>
  <c r="C29" i="3"/>
  <c r="R28" i="3"/>
  <c r="N28" i="3"/>
  <c r="J28" i="3"/>
  <c r="E28" i="3"/>
  <c r="C28" i="3"/>
  <c r="R27" i="3"/>
  <c r="N27" i="3"/>
  <c r="J27" i="3"/>
  <c r="K27" i="3" s="1"/>
  <c r="E27" i="3"/>
  <c r="C27" i="3"/>
  <c r="R26" i="3"/>
  <c r="S26" i="3" s="1"/>
  <c r="N26" i="3"/>
  <c r="J26" i="3"/>
  <c r="E26" i="3"/>
  <c r="C26" i="3"/>
  <c r="R25" i="3"/>
  <c r="N25" i="3"/>
  <c r="J25" i="3"/>
  <c r="K25" i="3" s="1"/>
  <c r="E25" i="3"/>
  <c r="C25" i="3"/>
  <c r="R24" i="3"/>
  <c r="N24" i="3"/>
  <c r="J24" i="3"/>
  <c r="J41" i="3" s="1"/>
  <c r="E24" i="3"/>
  <c r="C24" i="3"/>
  <c r="R23" i="3"/>
  <c r="R41" i="3" s="1"/>
  <c r="N23" i="3"/>
  <c r="N41" i="3" s="1"/>
  <c r="J23" i="3"/>
  <c r="K23" i="3" s="1"/>
  <c r="E23" i="3"/>
  <c r="E41" i="3" s="1"/>
  <c r="C23" i="3"/>
  <c r="C41" i="3" s="1"/>
  <c r="C17" i="3"/>
  <c r="D16" i="3"/>
  <c r="D15" i="3"/>
  <c r="D14" i="3"/>
  <c r="D13" i="3"/>
  <c r="O38" i="3" l="1"/>
  <c r="O34" i="3"/>
  <c r="O30" i="3"/>
  <c r="O26" i="3"/>
  <c r="O31" i="3"/>
  <c r="O39" i="3"/>
  <c r="O35" i="3"/>
  <c r="O27" i="3"/>
  <c r="O23" i="3"/>
  <c r="O32" i="3"/>
  <c r="O40" i="3"/>
  <c r="O36" i="3"/>
  <c r="O28" i="3"/>
  <c r="O24" i="3"/>
  <c r="L32" i="3"/>
  <c r="O25" i="3"/>
  <c r="S28" i="3"/>
  <c r="K30" i="3"/>
  <c r="O33" i="3"/>
  <c r="S36" i="3"/>
  <c r="K38" i="3"/>
  <c r="S35" i="3"/>
  <c r="S39" i="3"/>
  <c r="S27" i="3"/>
  <c r="S31" i="3"/>
  <c r="P39" i="3"/>
  <c r="S25" i="3"/>
  <c r="K40" i="3"/>
  <c r="K28" i="3"/>
  <c r="K32" i="3"/>
  <c r="K36" i="3"/>
  <c r="K24" i="3"/>
  <c r="K41" i="3" s="1"/>
  <c r="S38" i="3"/>
  <c r="F26" i="3"/>
  <c r="K29" i="3"/>
  <c r="F34" i="3"/>
  <c r="P34" i="3" s="1"/>
  <c r="K37" i="3"/>
  <c r="G39" i="3"/>
  <c r="T39" i="3"/>
  <c r="S33" i="3"/>
  <c r="S30" i="3"/>
  <c r="F23" i="3"/>
  <c r="T23" i="3" s="1"/>
  <c r="F39" i="3"/>
  <c r="F35" i="3"/>
  <c r="P35" i="3" s="1"/>
  <c r="F31" i="3"/>
  <c r="P31" i="3" s="1"/>
  <c r="F27" i="3"/>
  <c r="P27" i="3" s="1"/>
  <c r="F32" i="3"/>
  <c r="F40" i="3"/>
  <c r="L40" i="3" s="1"/>
  <c r="F36" i="3"/>
  <c r="P36" i="3" s="1"/>
  <c r="F28" i="3"/>
  <c r="P28" i="3" s="1"/>
  <c r="F24" i="3"/>
  <c r="P24" i="3" s="1"/>
  <c r="F33" i="3"/>
  <c r="F37" i="3"/>
  <c r="G37" i="3" s="1"/>
  <c r="U37" i="3" s="1"/>
  <c r="F29" i="3"/>
  <c r="T29" i="3" s="1"/>
  <c r="F25" i="3"/>
  <c r="L25" i="3" s="1"/>
  <c r="S24" i="3"/>
  <c r="K26" i="3"/>
  <c r="O29" i="3"/>
  <c r="S32" i="3"/>
  <c r="K34" i="3"/>
  <c r="O37" i="3"/>
  <c r="S40" i="3"/>
  <c r="T35" i="3"/>
  <c r="L36" i="3"/>
  <c r="P25" i="3"/>
  <c r="P29" i="3"/>
  <c r="G30" i="3"/>
  <c r="P33" i="3"/>
  <c r="G34" i="3"/>
  <c r="U34" i="3" s="1"/>
  <c r="P37" i="3"/>
  <c r="G38" i="3"/>
  <c r="S23" i="3"/>
  <c r="L31" i="3"/>
  <c r="L35" i="3"/>
  <c r="T38" i="3"/>
  <c r="L39" i="3"/>
  <c r="G31" i="3"/>
  <c r="T30" i="3"/>
  <c r="T34" i="3"/>
  <c r="D17" i="3"/>
  <c r="G25" i="3"/>
  <c r="P32" i="3"/>
  <c r="G33" i="3"/>
  <c r="U33" i="3" s="1"/>
  <c r="P40" i="3"/>
  <c r="T25" i="3"/>
  <c r="T33" i="3"/>
  <c r="L34" i="3"/>
  <c r="T37" i="3"/>
  <c r="L38" i="3"/>
  <c r="L30" i="3"/>
  <c r="G24" i="3"/>
  <c r="G32" i="3"/>
  <c r="G40" i="3"/>
  <c r="T24" i="3"/>
  <c r="T32" i="3"/>
  <c r="L33" i="3"/>
  <c r="L37" i="3"/>
  <c r="T40" i="3"/>
  <c r="G27" i="3"/>
  <c r="G35" i="3"/>
  <c r="L24" i="3"/>
  <c r="T27" i="3"/>
  <c r="U31" i="3" l="1"/>
  <c r="L26" i="3"/>
  <c r="P26" i="3"/>
  <c r="G36" i="3"/>
  <c r="G29" i="3"/>
  <c r="L28" i="3"/>
  <c r="O41" i="3"/>
  <c r="T31" i="3"/>
  <c r="T36" i="3"/>
  <c r="U32" i="3"/>
  <c r="U25" i="3"/>
  <c r="U30" i="3"/>
  <c r="G23" i="3"/>
  <c r="G28" i="3"/>
  <c r="U39" i="3"/>
  <c r="L27" i="3"/>
  <c r="U27" i="3" s="1"/>
  <c r="L29" i="3"/>
  <c r="S41" i="3"/>
  <c r="U40" i="3"/>
  <c r="U24" i="3"/>
  <c r="G26" i="3"/>
  <c r="U35" i="3"/>
  <c r="T28" i="3"/>
  <c r="T26" i="3"/>
  <c r="T41" i="3" s="1"/>
  <c r="U38" i="3"/>
  <c r="P23" i="3"/>
  <c r="F41" i="3"/>
  <c r="L23" i="3"/>
  <c r="U28" i="3" l="1"/>
  <c r="U26" i="3"/>
  <c r="G41" i="3"/>
  <c r="U23" i="3"/>
  <c r="U29" i="3"/>
  <c r="L41" i="3"/>
  <c r="U36" i="3"/>
  <c r="P41" i="3"/>
  <c r="U41" i="3" l="1"/>
  <c r="H32" i="2" l="1"/>
  <c r="B32" i="2"/>
  <c r="R31" i="2"/>
  <c r="N31" i="2"/>
  <c r="I31" i="2"/>
  <c r="J31" i="2" s="1"/>
  <c r="E31" i="2"/>
  <c r="C31" i="2"/>
  <c r="R30" i="2"/>
  <c r="S30" i="2" s="1"/>
  <c r="N30" i="2"/>
  <c r="J30" i="2"/>
  <c r="I30" i="2"/>
  <c r="E30" i="2"/>
  <c r="C30" i="2"/>
  <c r="R29" i="2"/>
  <c r="N29" i="2"/>
  <c r="O29" i="2" s="1"/>
  <c r="P29" i="2" s="1"/>
  <c r="I29" i="2"/>
  <c r="J29" i="2" s="1"/>
  <c r="E29" i="2"/>
  <c r="C29" i="2"/>
  <c r="R28" i="2"/>
  <c r="R32" i="2" s="1"/>
  <c r="N28" i="2"/>
  <c r="I28" i="2"/>
  <c r="J28" i="2" s="1"/>
  <c r="E28" i="2"/>
  <c r="F28" i="2" s="1"/>
  <c r="C28" i="2"/>
  <c r="R27" i="2"/>
  <c r="S27" i="2" s="1"/>
  <c r="N27" i="2"/>
  <c r="E27" i="2"/>
  <c r="C27" i="2"/>
  <c r="I27" i="2" s="1"/>
  <c r="J27" i="2" s="1"/>
  <c r="R26" i="2"/>
  <c r="S26" i="2" s="1"/>
  <c r="N26" i="2"/>
  <c r="E26" i="2"/>
  <c r="F26" i="2" s="1"/>
  <c r="T26" i="2" s="1"/>
  <c r="C26" i="2"/>
  <c r="I26" i="2" s="1"/>
  <c r="J26" i="2" s="1"/>
  <c r="R25" i="2"/>
  <c r="N25" i="2"/>
  <c r="E25" i="2"/>
  <c r="F25" i="2" s="1"/>
  <c r="C25" i="2"/>
  <c r="I25" i="2" s="1"/>
  <c r="J25" i="2" s="1"/>
  <c r="R24" i="2"/>
  <c r="S24" i="2" s="1"/>
  <c r="N24" i="2"/>
  <c r="O24" i="2" s="1"/>
  <c r="E24" i="2"/>
  <c r="F24" i="2" s="1"/>
  <c r="T24" i="2" s="1"/>
  <c r="C24" i="2"/>
  <c r="I24" i="2" s="1"/>
  <c r="J24" i="2" s="1"/>
  <c r="R23" i="2"/>
  <c r="N23" i="2"/>
  <c r="N32" i="2" s="1"/>
  <c r="I23" i="2"/>
  <c r="J23" i="2" s="1"/>
  <c r="E23" i="2"/>
  <c r="E32" i="2" s="1"/>
  <c r="C23" i="2"/>
  <c r="C32" i="2" s="1"/>
  <c r="I32" i="2" s="1"/>
  <c r="C17" i="2"/>
  <c r="D16" i="2"/>
  <c r="D15" i="2"/>
  <c r="D14" i="2"/>
  <c r="D13" i="2"/>
  <c r="K24" i="2" l="1"/>
  <c r="L24" i="2" s="1"/>
  <c r="K23" i="2"/>
  <c r="J32" i="2"/>
  <c r="K30" i="2"/>
  <c r="O28" i="2"/>
  <c r="O30" i="2"/>
  <c r="P30" i="2" s="1"/>
  <c r="O26" i="2"/>
  <c r="P26" i="2" s="1"/>
  <c r="O25" i="2"/>
  <c r="P25" i="2" s="1"/>
  <c r="O27" i="2"/>
  <c r="P27" i="2" s="1"/>
  <c r="T25" i="2"/>
  <c r="K29" i="2"/>
  <c r="P28" i="2"/>
  <c r="K28" i="2"/>
  <c r="L28" i="2" s="1"/>
  <c r="K31" i="2"/>
  <c r="F30" i="2"/>
  <c r="O31" i="2"/>
  <c r="P31" i="2" s="1"/>
  <c r="K26" i="2"/>
  <c r="G28" i="2"/>
  <c r="T28" i="2"/>
  <c r="F29" i="2"/>
  <c r="F31" i="2"/>
  <c r="T31" i="2" s="1"/>
  <c r="F23" i="2"/>
  <c r="F27" i="2"/>
  <c r="G27" i="2" s="1"/>
  <c r="K25" i="2"/>
  <c r="L25" i="2" s="1"/>
  <c r="K27" i="2"/>
  <c r="S31" i="2"/>
  <c r="S23" i="2"/>
  <c r="S25" i="2"/>
  <c r="S29" i="2"/>
  <c r="L26" i="2"/>
  <c r="D17" i="2"/>
  <c r="L23" i="2"/>
  <c r="G26" i="2"/>
  <c r="L30" i="2"/>
  <c r="O23" i="2"/>
  <c r="P24" i="2"/>
  <c r="G25" i="2"/>
  <c r="T27" i="2"/>
  <c r="L29" i="2"/>
  <c r="S28" i="2"/>
  <c r="L31" i="2"/>
  <c r="G24" i="2"/>
  <c r="G23" i="2"/>
  <c r="L27" i="2"/>
  <c r="L32" i="2" l="1"/>
  <c r="K32" i="2"/>
  <c r="U25" i="2"/>
  <c r="U27" i="2"/>
  <c r="G30" i="2"/>
  <c r="U30" i="2" s="1"/>
  <c r="T30" i="2"/>
  <c r="T23" i="2"/>
  <c r="T32" i="2" s="1"/>
  <c r="F32" i="2"/>
  <c r="O32" i="2"/>
  <c r="P23" i="2"/>
  <c r="P32" i="2" s="1"/>
  <c r="G29" i="2"/>
  <c r="U29" i="2" s="1"/>
  <c r="T29" i="2"/>
  <c r="U26" i="2"/>
  <c r="U28" i="2"/>
  <c r="G32" i="2"/>
  <c r="U23" i="2"/>
  <c r="U24" i="2"/>
  <c r="S32" i="2"/>
  <c r="G31" i="2"/>
  <c r="U31" i="2" s="1"/>
  <c r="U32" i="2" l="1"/>
  <c r="D17" i="1" l="1"/>
  <c r="R24" i="1" l="1"/>
  <c r="R23" i="1" l="1"/>
  <c r="N24" i="1"/>
  <c r="N23" i="1"/>
  <c r="D24" i="1"/>
  <c r="E24" i="1" s="1"/>
  <c r="D23" i="1"/>
  <c r="E23" i="1" s="1"/>
  <c r="E25" i="1" l="1"/>
  <c r="F24" i="1" s="1"/>
  <c r="R25" i="1"/>
  <c r="S23" i="1" s="1"/>
  <c r="D25" i="1"/>
  <c r="F23" i="1" l="1"/>
  <c r="F25" i="1" s="1"/>
  <c r="S24" i="1"/>
  <c r="C24" i="1"/>
  <c r="I24" i="1" s="1"/>
  <c r="J24" i="1" s="1"/>
  <c r="C23" i="1"/>
  <c r="I23" i="1" s="1"/>
  <c r="I25" i="1" l="1"/>
  <c r="J23" i="1"/>
  <c r="C25" i="1"/>
  <c r="N25" i="1" l="1"/>
  <c r="O25" i="1" l="1"/>
  <c r="O23" i="1"/>
  <c r="O24" i="1"/>
  <c r="Q25" i="1"/>
  <c r="S25" i="1" l="1"/>
  <c r="E15" i="1" l="1"/>
  <c r="J25" i="1" l="1"/>
  <c r="B25" i="1"/>
  <c r="E16" i="1"/>
  <c r="E14" i="1"/>
  <c r="E13" i="1"/>
  <c r="G23" i="1" l="1"/>
  <c r="G24" i="1"/>
  <c r="T23" i="1"/>
  <c r="T24" i="1"/>
  <c r="K24" i="1"/>
  <c r="L24" i="1" s="1"/>
  <c r="K23" i="1"/>
  <c r="P23" i="1"/>
  <c r="P24" i="1"/>
  <c r="E17" i="1"/>
  <c r="T25" i="1" l="1"/>
  <c r="P25" i="1"/>
  <c r="K25" i="1"/>
  <c r="L23" i="1"/>
  <c r="U23" i="1" s="1"/>
  <c r="U24" i="1"/>
  <c r="G25" i="1"/>
  <c r="L25" i="1" l="1"/>
  <c r="U25" i="1"/>
</calcChain>
</file>

<file path=xl/sharedStrings.xml><?xml version="1.0" encoding="utf-8"?>
<sst xmlns="http://schemas.openxmlformats.org/spreadsheetml/2006/main" count="441" uniqueCount="114">
  <si>
    <t>ADMINISTRACIÓN ZONAL CALDERÓN</t>
  </si>
  <si>
    <t>Rubro</t>
  </si>
  <si>
    <t>Monto</t>
  </si>
  <si>
    <t>Presupuesto participativos</t>
  </si>
  <si>
    <t>ASIGNACION DE % POR CRITERIOS</t>
  </si>
  <si>
    <t>Criterio</t>
  </si>
  <si>
    <t>Subcriterio</t>
  </si>
  <si>
    <t>%</t>
  </si>
  <si>
    <t>Presupuesto</t>
  </si>
  <si>
    <t>Tamaño</t>
  </si>
  <si>
    <t>Población</t>
  </si>
  <si>
    <t>Equidad</t>
  </si>
  <si>
    <t>Pobreza NBI</t>
  </si>
  <si>
    <t>Densidad</t>
  </si>
  <si>
    <t>Total</t>
  </si>
  <si>
    <t>ASIGNACION POR PARROQUIA</t>
  </si>
  <si>
    <t>PARROQUIAS</t>
  </si>
  <si>
    <t>POBLACION 
Censo 2010</t>
  </si>
  <si>
    <t>Rango</t>
  </si>
  <si>
    <t>Pobreza por NBI</t>
  </si>
  <si>
    <t>TOTAL POR PARROQUIA</t>
  </si>
  <si>
    <t>CALDERÓN</t>
  </si>
  <si>
    <t>LLANO CHICO</t>
  </si>
  <si>
    <t>Infraestructura</t>
  </si>
  <si>
    <t xml:space="preserve">Infaestructura </t>
  </si>
  <si>
    <t>Rangos de % obras de infraestructura para mejoramiento de calidad de vida</t>
  </si>
  <si>
    <t>Urbana</t>
  </si>
  <si>
    <t>Rural</t>
  </si>
  <si>
    <t>% con respecto a población total del DMDQ</t>
  </si>
  <si>
    <t>Rangos de % densidad poblacional</t>
  </si>
  <si>
    <t>Rango% pobreza por NBI</t>
  </si>
  <si>
    <t>Rangos de población con respecto a la suma total del DMDQ</t>
  </si>
  <si>
    <t>Superficie Total Ha.</t>
  </si>
  <si>
    <t>ASIGNACION DEL MONTO DE PRESUPUESTO PARTICIPATIVO  POR PARROQUIA 2021</t>
  </si>
  <si>
    <t>Proyección Población año 2021</t>
  </si>
  <si>
    <t>Densidad Demográfica Hab./ Ha. al 2010 con proyección al 2021</t>
  </si>
  <si>
    <t>Proyección incremento poblacional al 2021</t>
  </si>
  <si>
    <t xml:space="preserve">ADMINISTRACIÓN ZONAL ELOY ALFARO </t>
  </si>
  <si>
    <t>CHILIBULO</t>
  </si>
  <si>
    <t>CHIMBACALLE</t>
  </si>
  <si>
    <t>LA ARGELIA</t>
  </si>
  <si>
    <t>LA FERROVIARIA</t>
  </si>
  <si>
    <t>LA MAGDALENA</t>
  </si>
  <si>
    <t>LA MENA</t>
  </si>
  <si>
    <t>LLOA</t>
  </si>
  <si>
    <t>SAN BARTOLO</t>
  </si>
  <si>
    <t>SOLANDA</t>
  </si>
  <si>
    <t>ELOY ALFARO</t>
  </si>
  <si>
    <t xml:space="preserve">ADMINISTRACIÓN ZONAL EUGENIO ESPEJO </t>
  </si>
  <si>
    <t>ATAHUALPA</t>
  </si>
  <si>
    <t>BELISARIO QUEVEDO</t>
  </si>
  <si>
    <t>CHAVEZPAMBA</t>
  </si>
  <si>
    <t>COCHAPAMBA</t>
  </si>
  <si>
    <t>COMITÉ DEL PUEBLO</t>
  </si>
  <si>
    <t>CONCEPCIÓN</t>
  </si>
  <si>
    <t>GUAYLLABAMBA</t>
  </si>
  <si>
    <t>IÑAQUITO</t>
  </si>
  <si>
    <t>JIPIJAPA</t>
  </si>
  <si>
    <t>KENNEDY</t>
  </si>
  <si>
    <t>MARISCAL SUCRE</t>
  </si>
  <si>
    <t>NAYÓN</t>
  </si>
  <si>
    <t>PERUCHO</t>
  </si>
  <si>
    <t>PUELLARO</t>
  </si>
  <si>
    <t>RUMIPAMBA</t>
  </si>
  <si>
    <t>SAN ISIDRO DEL INCA</t>
  </si>
  <si>
    <t xml:space="preserve">SAN JOSE DE MINAS </t>
  </si>
  <si>
    <t>ZAMBIZA</t>
  </si>
  <si>
    <t>EUGENIO ESPEJO</t>
  </si>
  <si>
    <t xml:space="preserve">ADMINISTRACIÓN ZONAL LA DELICIA </t>
  </si>
  <si>
    <t>CALACALI</t>
  </si>
  <si>
    <t>CARCELEN</t>
  </si>
  <si>
    <t>COTOCOLLAO</t>
  </si>
  <si>
    <t>EL CONDADO</t>
  </si>
  <si>
    <t xml:space="preserve">GUALEA </t>
  </si>
  <si>
    <t>NANEGAL</t>
  </si>
  <si>
    <t>NANEGALITO</t>
  </si>
  <si>
    <t>NONO</t>
  </si>
  <si>
    <t>PACTO</t>
  </si>
  <si>
    <t>POMASQUI</t>
  </si>
  <si>
    <t>PONCEANO</t>
  </si>
  <si>
    <t>SAN ANTONIO</t>
  </si>
  <si>
    <t xml:space="preserve">LA DELICIA </t>
  </si>
  <si>
    <t>ADMINISTRACIÓN ZONAL MANUELA SAENZ</t>
  </si>
  <si>
    <t>CENTRO HISTORICO</t>
  </si>
  <si>
    <t>ITCHIMBIA</t>
  </si>
  <si>
    <t>LA LIBERTAD</t>
  </si>
  <si>
    <t>PUENGASI</t>
  </si>
  <si>
    <t>SAN JUAN</t>
  </si>
  <si>
    <t xml:space="preserve">MANUELA SAENZ </t>
  </si>
  <si>
    <t>ADMINISTRACIÓN ZONAL QUITUMBE</t>
  </si>
  <si>
    <t>CHILLOGALLO</t>
  </si>
  <si>
    <t>GUAMANI</t>
  </si>
  <si>
    <t xml:space="preserve">LA ECUATORIANA </t>
  </si>
  <si>
    <t>QUITUMBE</t>
  </si>
  <si>
    <t>TURUBAMBA</t>
  </si>
  <si>
    <t>ADMINISTRACIÓN ZONAL TUMBACO</t>
  </si>
  <si>
    <t>Densidad Demográfica Hab./ Ha. al 2010 con proyección 2021</t>
  </si>
  <si>
    <t xml:space="preserve"> % </t>
  </si>
  <si>
    <t xml:space="preserve"> Presupuesto </t>
  </si>
  <si>
    <t>CHECA</t>
  </si>
  <si>
    <t>CUMBAYA</t>
  </si>
  <si>
    <t xml:space="preserve">EL QUINCHE </t>
  </si>
  <si>
    <t>PIFO</t>
  </si>
  <si>
    <t>PUEMBO</t>
  </si>
  <si>
    <t xml:space="preserve">TABABELA </t>
  </si>
  <si>
    <t>TUMBACO</t>
  </si>
  <si>
    <t>YARUQUI</t>
  </si>
  <si>
    <t>ADMINISTRACIÓN ZONAL LOS CHILLOS</t>
  </si>
  <si>
    <t>ALANGASI</t>
  </si>
  <si>
    <t>AMAGUAÑA</t>
  </si>
  <si>
    <t>CONOCOTO</t>
  </si>
  <si>
    <t>GUANGOPOLO</t>
  </si>
  <si>
    <t>LA MERCED</t>
  </si>
  <si>
    <t>PINTAG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</si>
</sst>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_);_(* \(#,##0\);_(* &quot;-&quot;_);_(@_)"/>
    <numFmt numFmtId="165" formatCode="_(* #,##0.00_);_(* \(#,##0.00\);_(* &quot;-&quot;??_);_(@_)"/>
    <numFmt numFmtId="166" formatCode="_-* #,##0.00\ _p_t_a_-;\-* #,##0.00\ _p_t_a_-;_-* &quot;-&quot;??\ _p_t_a_-;_-@_-"/>
    <numFmt numFmtId="167" formatCode="_-* #,##0.0_-;\-* #,##0.0_-;_-* &quot;-&quot;_-;_-@_-"/>
    <numFmt numFmtId="168" formatCode="#,##0_ ;[Red]\-#,##0\ "/>
    <numFmt numFmtId="169" formatCode="0.0%"/>
    <numFmt numFmtId="170" formatCode="_-[$$-540A]* #,##0.00_ ;_-[$$-540A]* \-#,##0.00\ ;_-[$$-540A]* &quot;-&quot;??_ ;_-@_ "/>
    <numFmt numFmtId="171" formatCode="#,##0.000_ ;[Red]\-#,##0.000\ "/>
    <numFmt numFmtId="172" formatCode="#,##0.00_ ;[Red]\-#,##0.00\ "/>
    <numFmt numFmtId="173" formatCode="#,##0.0000"/>
    <numFmt numFmtId="174" formatCode="#,##0.00;[Red]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7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4" fontId="0" fillId="0" borderId="1" xfId="0" applyNumberFormat="1" applyBorder="1"/>
    <xf numFmtId="0" fontId="0" fillId="0" borderId="1" xfId="0" applyBorder="1"/>
    <xf numFmtId="0" fontId="3" fillId="0" borderId="1" xfId="0" applyFont="1" applyBorder="1" applyAlignment="1">
      <alignment wrapText="1"/>
    </xf>
    <xf numFmtId="4" fontId="0" fillId="0" borderId="0" xfId="0" applyNumberFormat="1"/>
    <xf numFmtId="0" fontId="3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2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167" fontId="6" fillId="4" borderId="1" xfId="2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0" fillId="0" borderId="1" xfId="0" applyFill="1" applyBorder="1"/>
    <xf numFmtId="168" fontId="8" fillId="0" borderId="1" xfId="2" applyNumberFormat="1" applyFont="1" applyFill="1" applyBorder="1" applyAlignment="1">
      <alignment horizontal="center"/>
    </xf>
    <xf numFmtId="2" fontId="8" fillId="3" borderId="1" xfId="1" applyNumberFormat="1" applyFont="1" applyFill="1" applyBorder="1" applyAlignment="1">
      <alignment horizontal="center"/>
    </xf>
    <xf numFmtId="3" fontId="8" fillId="3" borderId="1" xfId="1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left"/>
    </xf>
    <xf numFmtId="3" fontId="4" fillId="6" borderId="1" xfId="0" applyNumberFormat="1" applyFont="1" applyFill="1" applyBorder="1" applyAlignment="1">
      <alignment horizontal="right"/>
    </xf>
    <xf numFmtId="168" fontId="8" fillId="6" borderId="1" xfId="2" applyNumberFormat="1" applyFont="1" applyFill="1" applyBorder="1" applyAlignment="1">
      <alignment horizontal="center"/>
    </xf>
    <xf numFmtId="2" fontId="8" fillId="6" borderId="1" xfId="1" applyNumberFormat="1" applyFont="1" applyFill="1" applyBorder="1" applyAlignment="1">
      <alignment horizontal="right"/>
    </xf>
    <xf numFmtId="3" fontId="8" fillId="6" borderId="1" xfId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/>
    <xf numFmtId="168" fontId="8" fillId="0" borderId="0" xfId="2" applyNumberFormat="1" applyFont="1" applyFill="1" applyBorder="1" applyAlignment="1">
      <alignment horizontal="center"/>
    </xf>
    <xf numFmtId="2" fontId="8" fillId="0" borderId="0" xfId="1" applyNumberFormat="1" applyFont="1" applyFill="1" applyBorder="1" applyAlignment="1">
      <alignment horizontal="center"/>
    </xf>
    <xf numFmtId="3" fontId="8" fillId="0" borderId="0" xfId="1" applyNumberFormat="1" applyFont="1" applyFill="1" applyBorder="1" applyAlignment="1">
      <alignment horizontal="center"/>
    </xf>
    <xf numFmtId="10" fontId="8" fillId="0" borderId="0" xfId="1" applyNumberFormat="1" applyFont="1" applyFill="1" applyBorder="1" applyAlignment="1">
      <alignment horizontal="right"/>
    </xf>
    <xf numFmtId="168" fontId="8" fillId="0" borderId="0" xfId="1" applyNumberFormat="1" applyFont="1" applyFill="1" applyBorder="1" applyAlignment="1"/>
    <xf numFmtId="169" fontId="8" fillId="0" borderId="0" xfId="3" applyNumberFormat="1" applyFont="1" applyFill="1" applyBorder="1" applyAlignment="1">
      <alignment horizontal="center"/>
    </xf>
    <xf numFmtId="3" fontId="8" fillId="0" borderId="0" xfId="3" applyNumberFormat="1" applyFont="1" applyFill="1" applyBorder="1"/>
    <xf numFmtId="168" fontId="0" fillId="0" borderId="0" xfId="0" applyNumberFormat="1" applyFill="1" applyBorder="1"/>
    <xf numFmtId="171" fontId="8" fillId="0" borderId="0" xfId="2" applyNumberFormat="1" applyFont="1" applyFill="1" applyBorder="1" applyAlignment="1">
      <alignment horizontal="center"/>
    </xf>
    <xf numFmtId="2" fontId="5" fillId="8" borderId="1" xfId="1" applyNumberFormat="1" applyFont="1" applyFill="1" applyBorder="1" applyAlignment="1">
      <alignment horizontal="center" vertical="center" wrapText="1"/>
    </xf>
    <xf numFmtId="0" fontId="5" fillId="8" borderId="1" xfId="1" applyNumberFormat="1" applyFont="1" applyFill="1" applyBorder="1" applyAlignment="1">
      <alignment horizontal="center" vertical="center" wrapText="1"/>
    </xf>
    <xf numFmtId="166" fontId="5" fillId="8" borderId="1" xfId="1" applyNumberFormat="1" applyFont="1" applyFill="1" applyBorder="1" applyAlignment="1">
      <alignment horizontal="center" vertical="center" wrapText="1"/>
    </xf>
    <xf numFmtId="2" fontId="8" fillId="8" borderId="1" xfId="1" applyNumberFormat="1" applyFont="1" applyFill="1" applyBorder="1" applyAlignment="1">
      <alignment horizontal="center"/>
    </xf>
    <xf numFmtId="3" fontId="8" fillId="8" borderId="1" xfId="1" applyNumberFormat="1" applyFont="1" applyFill="1" applyBorder="1" applyAlignment="1">
      <alignment horizontal="center"/>
    </xf>
    <xf numFmtId="4" fontId="10" fillId="0" borderId="1" xfId="0" applyNumberFormat="1" applyFont="1" applyBorder="1"/>
    <xf numFmtId="170" fontId="11" fillId="6" borderId="1" xfId="2" applyNumberFormat="1" applyFont="1" applyFill="1" applyBorder="1" applyAlignment="1">
      <alignment horizontal="center"/>
    </xf>
    <xf numFmtId="4" fontId="3" fillId="0" borderId="0" xfId="0" applyNumberFormat="1" applyFont="1"/>
    <xf numFmtId="3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3" fillId="0" borderId="0" xfId="0" applyNumberFormat="1" applyFont="1" applyFill="1" applyBorder="1"/>
    <xf numFmtId="170" fontId="11" fillId="6" borderId="1" xfId="1" applyNumberFormat="1" applyFont="1" applyFill="1" applyBorder="1" applyAlignment="1"/>
    <xf numFmtId="170" fontId="10" fillId="6" borderId="1" xfId="0" applyNumberFormat="1" applyFont="1" applyFill="1" applyBorder="1"/>
    <xf numFmtId="0" fontId="12" fillId="0" borderId="1" xfId="0" applyFont="1" applyBorder="1"/>
    <xf numFmtId="0" fontId="0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0" fillId="0" borderId="0" xfId="0" applyBorder="1"/>
    <xf numFmtId="0" fontId="9" fillId="7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4" fontId="0" fillId="0" borderId="0" xfId="0" applyNumberFormat="1" applyBorder="1"/>
    <xf numFmtId="1" fontId="0" fillId="0" borderId="1" xfId="0" applyNumberFormat="1" applyFill="1" applyBorder="1"/>
    <xf numFmtId="2" fontId="0" fillId="0" borderId="1" xfId="0" applyNumberFormat="1" applyFill="1" applyBorder="1" applyAlignment="1">
      <alignment horizontal="center"/>
    </xf>
    <xf numFmtId="4" fontId="4" fillId="6" borderId="1" xfId="0" applyNumberFormat="1" applyFont="1" applyFill="1" applyBorder="1" applyAlignment="1">
      <alignment horizontal="center"/>
    </xf>
    <xf numFmtId="1" fontId="13" fillId="0" borderId="7" xfId="0" applyNumberFormat="1" applyFont="1" applyBorder="1" applyAlignment="1">
      <alignment horizontal="left"/>
    </xf>
    <xf numFmtId="0" fontId="10" fillId="0" borderId="0" xfId="0" applyFont="1" applyBorder="1"/>
    <xf numFmtId="0" fontId="10" fillId="0" borderId="8" xfId="0" applyFont="1" applyBorder="1"/>
    <xf numFmtId="0" fontId="13" fillId="0" borderId="7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left"/>
    </xf>
    <xf numFmtId="0" fontId="10" fillId="0" borderId="10" xfId="0" applyFont="1" applyBorder="1"/>
    <xf numFmtId="0" fontId="10" fillId="0" borderId="11" xfId="0" applyFont="1" applyBorder="1"/>
    <xf numFmtId="0" fontId="0" fillId="0" borderId="7" xfId="0" applyBorder="1"/>
    <xf numFmtId="10" fontId="3" fillId="0" borderId="8" xfId="0" applyNumberFormat="1" applyFont="1" applyBorder="1"/>
    <xf numFmtId="0" fontId="0" fillId="0" borderId="9" xfId="0" applyBorder="1"/>
    <xf numFmtId="10" fontId="3" fillId="0" borderId="11" xfId="0" applyNumberFormat="1" applyFont="1" applyFill="1" applyBorder="1"/>
    <xf numFmtId="2" fontId="0" fillId="0" borderId="7" xfId="0" applyNumberFormat="1" applyBorder="1"/>
    <xf numFmtId="2" fontId="0" fillId="0" borderId="0" xfId="0" applyNumberFormat="1" applyBorder="1"/>
    <xf numFmtId="0" fontId="0" fillId="0" borderId="8" xfId="0" applyBorder="1"/>
    <xf numFmtId="2" fontId="0" fillId="0" borderId="9" xfId="0" applyNumberFormat="1" applyBorder="1"/>
    <xf numFmtId="2" fontId="0" fillId="0" borderId="10" xfId="0" applyNumberFormat="1" applyBorder="1"/>
    <xf numFmtId="0" fontId="0" fillId="0" borderId="11" xfId="0" applyBorder="1"/>
    <xf numFmtId="1" fontId="3" fillId="0" borderId="7" xfId="0" applyNumberFormat="1" applyFont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0" fillId="0" borderId="10" xfId="0" applyBorder="1"/>
    <xf numFmtId="1" fontId="0" fillId="0" borderId="1" xfId="0" applyNumberFormat="1" applyFill="1" applyBorder="1" applyAlignment="1">
      <alignment horizontal="center"/>
    </xf>
    <xf numFmtId="3" fontId="14" fillId="6" borderId="1" xfId="1" applyNumberFormat="1" applyFont="1" applyFill="1" applyBorder="1" applyAlignment="1">
      <alignment horizontal="center"/>
    </xf>
    <xf numFmtId="2" fontId="5" fillId="9" borderId="1" xfId="1" applyNumberFormat="1" applyFont="1" applyFill="1" applyBorder="1" applyAlignment="1">
      <alignment horizontal="center" vertical="center" wrapText="1"/>
    </xf>
    <xf numFmtId="4" fontId="8" fillId="3" borderId="1" xfId="1" applyNumberFormat="1" applyFont="1" applyFill="1" applyBorder="1" applyAlignment="1">
      <alignment horizontal="right"/>
    </xf>
    <xf numFmtId="2" fontId="14" fillId="6" borderId="1" xfId="1" applyNumberFormat="1" applyFont="1" applyFill="1" applyBorder="1" applyAlignment="1">
      <alignment horizontal="center"/>
    </xf>
    <xf numFmtId="3" fontId="8" fillId="4" borderId="1" xfId="3" applyNumberFormat="1" applyFont="1" applyFill="1" applyBorder="1" applyAlignment="1">
      <alignment horizontal="center"/>
    </xf>
    <xf numFmtId="4" fontId="8" fillId="4" borderId="1" xfId="3" applyNumberFormat="1" applyFont="1" applyFill="1" applyBorder="1" applyAlignment="1">
      <alignment horizontal="center"/>
    </xf>
    <xf numFmtId="4" fontId="8" fillId="6" borderId="1" xfId="3" applyNumberFormat="1" applyFont="1" applyFill="1" applyBorder="1" applyAlignment="1">
      <alignment horizontal="center"/>
    </xf>
    <xf numFmtId="3" fontId="8" fillId="6" borderId="1" xfId="1" applyNumberFormat="1" applyFont="1" applyFill="1" applyBorder="1" applyAlignment="1">
      <alignment horizontal="right"/>
    </xf>
    <xf numFmtId="1" fontId="8" fillId="3" borderId="1" xfId="1" applyNumberFormat="1" applyFont="1" applyFill="1" applyBorder="1" applyAlignment="1">
      <alignment horizontal="right"/>
    </xf>
    <xf numFmtId="1" fontId="8" fillId="4" borderId="1" xfId="3" applyNumberFormat="1" applyFont="1" applyFill="1" applyBorder="1" applyAlignment="1">
      <alignment horizontal="center"/>
    </xf>
    <xf numFmtId="1" fontId="8" fillId="6" borderId="1" xfId="3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172" fontId="8" fillId="0" borderId="1" xfId="2" applyNumberFormat="1" applyFont="1" applyBorder="1" applyAlignment="1">
      <alignment horizontal="right"/>
    </xf>
    <xf numFmtId="172" fontId="8" fillId="3" borderId="1" xfId="1" applyNumberFormat="1" applyFont="1" applyFill="1" applyBorder="1" applyAlignment="1"/>
    <xf numFmtId="172" fontId="8" fillId="8" borderId="1" xfId="1" applyNumberFormat="1" applyFont="1" applyFill="1" applyBorder="1" applyAlignment="1"/>
    <xf numFmtId="4" fontId="8" fillId="4" borderId="1" xfId="3" applyNumberFormat="1" applyFont="1" applyFill="1" applyBorder="1"/>
    <xf numFmtId="172" fontId="0" fillId="0" borderId="1" xfId="0" applyNumberFormat="1" applyBorder="1"/>
    <xf numFmtId="170" fontId="16" fillId="6" borderId="1" xfId="0" applyNumberFormat="1" applyFont="1" applyFill="1" applyBorder="1"/>
    <xf numFmtId="0" fontId="0" fillId="0" borderId="1" xfId="0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2" fontId="0" fillId="0" borderId="1" xfId="0" applyNumberFormat="1" applyFill="1" applyBorder="1"/>
    <xf numFmtId="1" fontId="8" fillId="3" borderId="1" xfId="1" applyNumberFormat="1" applyFont="1" applyFill="1" applyBorder="1" applyAlignment="1">
      <alignment horizontal="center"/>
    </xf>
    <xf numFmtId="173" fontId="8" fillId="4" borderId="1" xfId="3" applyNumberFormat="1" applyFont="1" applyFill="1" applyBorder="1" applyAlignment="1">
      <alignment horizontal="center"/>
    </xf>
    <xf numFmtId="0" fontId="7" fillId="12" borderId="1" xfId="0" applyFont="1" applyFill="1" applyBorder="1" applyAlignment="1">
      <alignment horizontal="left"/>
    </xf>
    <xf numFmtId="0" fontId="7" fillId="0" borderId="1" xfId="0" applyFont="1" applyBorder="1"/>
    <xf numFmtId="0" fontId="9" fillId="2" borderId="1" xfId="0" applyFont="1" applyFill="1" applyBorder="1" applyAlignment="1">
      <alignment horizontal="left"/>
    </xf>
    <xf numFmtId="4" fontId="4" fillId="6" borderId="1" xfId="0" applyNumberFormat="1" applyFont="1" applyFill="1" applyBorder="1" applyAlignment="1">
      <alignment horizontal="right"/>
    </xf>
    <xf numFmtId="170" fontId="8" fillId="6" borderId="1" xfId="1" applyNumberFormat="1" applyFont="1" applyFill="1" applyBorder="1" applyAlignment="1"/>
    <xf numFmtId="1" fontId="14" fillId="6" borderId="1" xfId="1" applyNumberFormat="1" applyFont="1" applyFill="1" applyBorder="1" applyAlignment="1">
      <alignment horizontal="center"/>
    </xf>
    <xf numFmtId="173" fontId="8" fillId="6" borderId="1" xfId="3" applyNumberFormat="1" applyFont="1" applyFill="1" applyBorder="1" applyAlignment="1">
      <alignment horizontal="center"/>
    </xf>
    <xf numFmtId="1" fontId="8" fillId="6" borderId="1" xfId="1" applyNumberFormat="1" applyFont="1" applyFill="1" applyBorder="1" applyAlignment="1">
      <alignment horizontal="center"/>
    </xf>
    <xf numFmtId="170" fontId="11" fillId="6" borderId="1" xfId="3" applyNumberFormat="1" applyFont="1" applyFill="1" applyBorder="1"/>
    <xf numFmtId="0" fontId="9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2" fontId="8" fillId="0" borderId="0" xfId="1" applyNumberFormat="1" applyFont="1" applyFill="1" applyBorder="1" applyAlignment="1">
      <alignment horizontal="right"/>
    </xf>
    <xf numFmtId="172" fontId="8" fillId="0" borderId="0" xfId="1" applyNumberFormat="1" applyFont="1" applyFill="1" applyBorder="1" applyAlignment="1"/>
    <xf numFmtId="4" fontId="8" fillId="0" borderId="0" xfId="3" applyNumberFormat="1" applyFont="1" applyFill="1" applyBorder="1"/>
    <xf numFmtId="172" fontId="0" fillId="0" borderId="0" xfId="0" applyNumberFormat="1" applyFill="1" applyBorder="1"/>
    <xf numFmtId="2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/>
    <xf numFmtId="4" fontId="0" fillId="0" borderId="0" xfId="0" applyNumberFormat="1" applyAlignment="1">
      <alignment horizont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4" fontId="5" fillId="8" borderId="1" xfId="1" applyNumberFormat="1" applyFont="1" applyFill="1" applyBorder="1" applyAlignment="1">
      <alignment horizontal="center" vertical="center" wrapText="1"/>
    </xf>
    <xf numFmtId="10" fontId="5" fillId="11" borderId="1" xfId="3" applyNumberFormat="1" applyFont="1" applyFill="1" applyBorder="1" applyAlignment="1">
      <alignment horizontal="center" vertical="center" wrapText="1"/>
    </xf>
    <xf numFmtId="167" fontId="5" fillId="11" borderId="1" xfId="2" applyNumberFormat="1" applyFont="1" applyFill="1" applyBorder="1" applyAlignment="1">
      <alignment horizontal="center" vertical="center" wrapText="1"/>
    </xf>
    <xf numFmtId="4" fontId="5" fillId="11" borderId="1" xfId="2" applyNumberFormat="1" applyFont="1" applyFill="1" applyBorder="1" applyAlignment="1">
      <alignment horizontal="center" vertical="center" wrapText="1"/>
    </xf>
    <xf numFmtId="172" fontId="8" fillId="0" borderId="1" xfId="2" applyNumberFormat="1" applyFont="1" applyFill="1" applyBorder="1" applyAlignment="1">
      <alignment horizontal="center"/>
    </xf>
    <xf numFmtId="4" fontId="8" fillId="0" borderId="1" xfId="2" applyNumberFormat="1" applyFont="1" applyBorder="1" applyAlignment="1">
      <alignment horizontal="right"/>
    </xf>
    <xf numFmtId="2" fontId="17" fillId="9" borderId="1" xfId="1" applyNumberFormat="1" applyFont="1" applyFill="1" applyBorder="1" applyAlignment="1">
      <alignment horizontal="center" vertical="center" wrapText="1"/>
    </xf>
    <xf numFmtId="4" fontId="8" fillId="3" borderId="1" xfId="1" applyNumberFormat="1" applyFont="1" applyFill="1" applyBorder="1" applyAlignment="1"/>
    <xf numFmtId="4" fontId="8" fillId="8" borderId="1" xfId="1" applyNumberFormat="1" applyFont="1" applyFill="1" applyBorder="1" applyAlignment="1"/>
    <xf numFmtId="3" fontId="4" fillId="6" borderId="1" xfId="0" applyNumberFormat="1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center"/>
    </xf>
    <xf numFmtId="4" fontId="18" fillId="6" borderId="1" xfId="2" applyNumberFormat="1" applyFont="1" applyFill="1" applyBorder="1" applyAlignment="1">
      <alignment horizontal="right"/>
    </xf>
    <xf numFmtId="4" fontId="18" fillId="6" borderId="1" xfId="1" applyNumberFormat="1" applyFont="1" applyFill="1" applyBorder="1" applyAlignment="1"/>
    <xf numFmtId="170" fontId="14" fillId="6" borderId="1" xfId="1" applyNumberFormat="1" applyFont="1" applyFill="1" applyBorder="1" applyAlignment="1"/>
    <xf numFmtId="10" fontId="8" fillId="6" borderId="1" xfId="3" applyNumberFormat="1" applyFont="1" applyFill="1" applyBorder="1" applyAlignment="1">
      <alignment horizontal="center"/>
    </xf>
    <xf numFmtId="1" fontId="14" fillId="6" borderId="1" xfId="1" applyNumberFormat="1" applyFont="1" applyFill="1" applyBorder="1" applyAlignment="1">
      <alignment horizontal="right"/>
    </xf>
    <xf numFmtId="4" fontId="19" fillId="6" borderId="1" xfId="0" applyNumberFormat="1" applyFont="1" applyFill="1" applyBorder="1"/>
    <xf numFmtId="4" fontId="9" fillId="7" borderId="0" xfId="0" applyNumberFormat="1" applyFont="1" applyFill="1" applyBorder="1" applyAlignment="1">
      <alignment vertical="center" wrapText="1"/>
    </xf>
    <xf numFmtId="4" fontId="0" fillId="0" borderId="8" xfId="0" applyNumberFormat="1" applyBorder="1"/>
    <xf numFmtId="4" fontId="0" fillId="0" borderId="11" xfId="0" applyNumberFormat="1" applyBorder="1"/>
    <xf numFmtId="4" fontId="8" fillId="0" borderId="0" xfId="1" applyNumberFormat="1" applyFont="1" applyFill="1" applyBorder="1" applyAlignment="1">
      <alignment horizontal="center"/>
    </xf>
    <xf numFmtId="4" fontId="8" fillId="0" borderId="0" xfId="1" applyNumberFormat="1" applyFont="1" applyFill="1" applyBorder="1" applyAlignment="1">
      <alignment horizontal="right"/>
    </xf>
    <xf numFmtId="4" fontId="8" fillId="0" borderId="0" xfId="1" applyNumberFormat="1" applyFont="1" applyFill="1" applyBorder="1" applyAlignment="1"/>
    <xf numFmtId="4" fontId="0" fillId="0" borderId="0" xfId="0" applyNumberFormat="1" applyFill="1" applyBorder="1"/>
    <xf numFmtId="4" fontId="0" fillId="0" borderId="1" xfId="0" applyNumberFormat="1" applyFill="1" applyBorder="1"/>
    <xf numFmtId="4" fontId="8" fillId="3" borderId="1" xfId="1" applyNumberFormat="1" applyFont="1" applyFill="1" applyBorder="1" applyAlignment="1">
      <alignment horizontal="center"/>
    </xf>
    <xf numFmtId="1" fontId="8" fillId="8" borderId="1" xfId="1" applyNumberFormat="1" applyFont="1" applyFill="1" applyBorder="1" applyAlignment="1">
      <alignment horizontal="center"/>
    </xf>
    <xf numFmtId="2" fontId="8" fillId="4" borderId="1" xfId="3" applyNumberFormat="1" applyFont="1" applyFill="1" applyBorder="1" applyAlignment="1">
      <alignment horizontal="center"/>
    </xf>
    <xf numFmtId="172" fontId="0" fillId="7" borderId="1" xfId="0" applyNumberFormat="1" applyFill="1" applyBorder="1"/>
    <xf numFmtId="168" fontId="14" fillId="6" borderId="1" xfId="2" applyNumberFormat="1" applyFont="1" applyFill="1" applyBorder="1" applyAlignment="1">
      <alignment horizontal="center"/>
    </xf>
    <xf numFmtId="4" fontId="14" fillId="6" borderId="1" xfId="1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172" fontId="18" fillId="6" borderId="1" xfId="2" applyNumberFormat="1" applyFont="1" applyFill="1" applyBorder="1" applyAlignment="1">
      <alignment horizontal="right"/>
    </xf>
    <xf numFmtId="4" fontId="14" fillId="6" borderId="1" xfId="1" applyNumberFormat="1" applyFont="1" applyFill="1" applyBorder="1" applyAlignment="1">
      <alignment horizontal="center"/>
    </xf>
    <xf numFmtId="170" fontId="18" fillId="6" borderId="1" xfId="1" applyNumberFormat="1" applyFont="1" applyFill="1" applyBorder="1" applyAlignment="1"/>
    <xf numFmtId="170" fontId="18" fillId="6" borderId="1" xfId="2" applyNumberFormat="1" applyFont="1" applyFill="1" applyBorder="1" applyAlignment="1">
      <alignment horizontal="center"/>
    </xf>
    <xf numFmtId="170" fontId="18" fillId="6" borderId="1" xfId="3" applyNumberFormat="1" applyFont="1" applyFill="1" applyBorder="1"/>
    <xf numFmtId="170" fontId="19" fillId="6" borderId="1" xfId="0" applyNumberFormat="1" applyFont="1" applyFill="1" applyBorder="1"/>
    <xf numFmtId="2" fontId="4" fillId="6" borderId="1" xfId="0" applyNumberFormat="1" applyFont="1" applyFill="1" applyBorder="1" applyAlignment="1">
      <alignment horizontal="right"/>
    </xf>
    <xf numFmtId="2" fontId="14" fillId="6" borderId="1" xfId="1" applyNumberFormat="1" applyFont="1" applyFill="1" applyBorder="1" applyAlignment="1">
      <alignment horizontal="right"/>
    </xf>
    <xf numFmtId="2" fontId="8" fillId="3" borderId="1" xfId="1" applyNumberFormat="1" applyFont="1" applyFill="1" applyBorder="1" applyAlignment="1">
      <alignment horizontal="right"/>
    </xf>
    <xf numFmtId="168" fontId="8" fillId="8" borderId="1" xfId="1" applyNumberFormat="1" applyFont="1" applyFill="1" applyBorder="1" applyAlignment="1">
      <alignment horizontal="center"/>
    </xf>
    <xf numFmtId="3" fontId="8" fillId="6" borderId="1" xfId="3" applyNumberFormat="1" applyFont="1" applyFill="1" applyBorder="1" applyAlignment="1">
      <alignment horizontal="center"/>
    </xf>
    <xf numFmtId="17" fontId="3" fillId="0" borderId="0" xfId="0" applyNumberFormat="1" applyFont="1" applyFill="1" applyBorder="1"/>
    <xf numFmtId="174" fontId="0" fillId="0" borderId="0" xfId="0" applyNumberFormat="1" applyFill="1" applyBorder="1"/>
    <xf numFmtId="0" fontId="9" fillId="6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10" borderId="4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  <xf numFmtId="0" fontId="9" fillId="11" borderId="5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9" fillId="9" borderId="4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0" fillId="0" borderId="1" xfId="0" applyFont="1" applyFill="1" applyBorder="1"/>
    <xf numFmtId="1" fontId="20" fillId="0" borderId="1" xfId="0" applyNumberFormat="1" applyFont="1" applyFill="1" applyBorder="1"/>
    <xf numFmtId="2" fontId="20" fillId="0" borderId="1" xfId="0" applyNumberFormat="1" applyFont="1" applyFill="1" applyBorder="1"/>
    <xf numFmtId="1" fontId="20" fillId="0" borderId="1" xfId="0" applyNumberFormat="1" applyFont="1" applyFill="1" applyBorder="1" applyAlignment="1">
      <alignment horizontal="center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NBI%20CENSO%20POBLACIONAL%202010%20ACTUALIZADO%20CON%20PROYECCION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epez/AppData/Local/Temp/NBI%20CENSO%20POBLACIONAL%202010%20ACTUALIZADO%20CON%20PROYECCION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</sheetNames>
    <sheetDataSet>
      <sheetData sheetId="0">
        <row r="5">
          <cell r="D5">
            <v>6.9821736010476325</v>
          </cell>
        </row>
        <row r="6">
          <cell r="D6">
            <v>0.48948529005367092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</sheetNames>
    <sheetDataSet>
      <sheetData sheetId="0" refreshError="1">
        <row r="8">
          <cell r="D8">
            <v>1.8188476372890487</v>
          </cell>
        </row>
        <row r="9">
          <cell r="D9">
            <v>1.4073036724271413</v>
          </cell>
        </row>
        <row r="10">
          <cell r="D10">
            <v>1.2630854500041089</v>
          </cell>
        </row>
        <row r="11">
          <cell r="D11">
            <v>2.7877217945059956</v>
          </cell>
        </row>
        <row r="12">
          <cell r="D12">
            <v>2.4048608492190744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zoomScale="71" zoomScaleNormal="71" workbookViewId="0">
      <selection activeCell="H12" sqref="H12"/>
    </sheetView>
  </sheetViews>
  <sheetFormatPr baseColWidth="10" defaultRowHeight="15" x14ac:dyDescent="0.25"/>
  <cols>
    <col min="1" max="1" width="32.42578125" customWidth="1"/>
    <col min="2" max="3" width="14.85546875" customWidth="1"/>
    <col min="4" max="4" width="14.140625" customWidth="1"/>
    <col min="5" max="5" width="13.85546875" customWidth="1"/>
    <col min="6" max="6" width="14.28515625" customWidth="1"/>
    <col min="7" max="8" width="14" customWidth="1"/>
    <col min="9" max="9" width="18.85546875" customWidth="1"/>
    <col min="10" max="11" width="12.140625" customWidth="1"/>
    <col min="12" max="12" width="18.28515625" customWidth="1"/>
    <col min="13" max="13" width="17.5703125" customWidth="1"/>
    <col min="14" max="14" width="14.28515625" customWidth="1"/>
    <col min="15" max="15" width="18.28515625" customWidth="1"/>
    <col min="16" max="16" width="12.7109375" customWidth="1"/>
    <col min="17" max="17" width="12.5703125" customWidth="1"/>
    <col min="18" max="18" width="13.85546875" bestFit="1" customWidth="1"/>
    <col min="20" max="20" width="16" customWidth="1"/>
    <col min="21" max="21" width="19.140625" customWidth="1"/>
  </cols>
  <sheetData>
    <row r="1" spans="1:17" x14ac:dyDescent="0.25">
      <c r="F1" s="1"/>
      <c r="K1" s="1"/>
      <c r="O1" s="2"/>
    </row>
    <row r="2" spans="1:17" ht="26.25" x14ac:dyDescent="0.4">
      <c r="A2" s="183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</row>
    <row r="3" spans="1:17" x14ac:dyDescent="0.25">
      <c r="F3" s="1"/>
      <c r="K3" s="1"/>
      <c r="O3" s="2"/>
    </row>
    <row r="4" spans="1:17" x14ac:dyDescent="0.25">
      <c r="A4" s="3" t="s">
        <v>33</v>
      </c>
      <c r="F4" s="1"/>
      <c r="K4" s="1"/>
      <c r="O4" s="2"/>
    </row>
    <row r="5" spans="1:17" x14ac:dyDescent="0.25">
      <c r="F5" s="1"/>
      <c r="K5" s="1"/>
      <c r="O5" s="2"/>
    </row>
    <row r="6" spans="1:17" x14ac:dyDescent="0.25">
      <c r="A6" s="4" t="s">
        <v>1</v>
      </c>
      <c r="B6" s="4" t="s">
        <v>2</v>
      </c>
      <c r="C6" s="58"/>
      <c r="F6" s="1"/>
      <c r="K6" s="1"/>
      <c r="O6" s="2"/>
    </row>
    <row r="7" spans="1:17" x14ac:dyDescent="0.25">
      <c r="A7" s="8" t="s">
        <v>3</v>
      </c>
      <c r="B7" s="6">
        <v>1629633.1</v>
      </c>
      <c r="C7" s="59"/>
      <c r="D7" s="3"/>
      <c r="E7" s="3"/>
      <c r="F7" s="1"/>
      <c r="G7" s="9"/>
      <c r="H7" s="9"/>
      <c r="J7" s="3"/>
      <c r="K7" s="1"/>
      <c r="L7" s="9"/>
      <c r="N7" s="3"/>
      <c r="O7" s="2"/>
    </row>
    <row r="8" spans="1:17" x14ac:dyDescent="0.25">
      <c r="F8" s="1"/>
      <c r="K8" s="1"/>
      <c r="O8" s="2"/>
    </row>
    <row r="9" spans="1:17" x14ac:dyDescent="0.25">
      <c r="F9" s="1"/>
      <c r="K9" s="1"/>
      <c r="O9" s="2"/>
    </row>
    <row r="10" spans="1:17" x14ac:dyDescent="0.25">
      <c r="A10" s="3" t="s">
        <v>4</v>
      </c>
      <c r="F10" s="1"/>
      <c r="K10" s="1"/>
      <c r="O10" s="2"/>
    </row>
    <row r="11" spans="1:17" x14ac:dyDescent="0.25">
      <c r="F11" s="1"/>
      <c r="K11" s="1"/>
      <c r="O11" s="2"/>
    </row>
    <row r="12" spans="1:17" x14ac:dyDescent="0.25">
      <c r="A12" s="10" t="s">
        <v>5</v>
      </c>
      <c r="B12" s="10" t="s">
        <v>6</v>
      </c>
      <c r="C12" s="10"/>
      <c r="D12" s="10" t="s">
        <v>7</v>
      </c>
      <c r="E12" s="10" t="s">
        <v>8</v>
      </c>
      <c r="F12" s="11"/>
      <c r="G12" s="2"/>
      <c r="H12" s="2"/>
      <c r="I12" s="2"/>
      <c r="J12" s="2"/>
      <c r="K12" s="11"/>
      <c r="L12" s="2"/>
      <c r="M12" s="2"/>
      <c r="N12" s="2"/>
      <c r="O12" s="2"/>
      <c r="P12" s="2"/>
      <c r="Q12" s="2"/>
    </row>
    <row r="13" spans="1:17" x14ac:dyDescent="0.25">
      <c r="A13" s="5" t="s">
        <v>9</v>
      </c>
      <c r="B13" s="53" t="s">
        <v>10</v>
      </c>
      <c r="C13" s="53"/>
      <c r="D13" s="54">
        <v>40</v>
      </c>
      <c r="E13" s="45">
        <f>+$B$7*D13/100</f>
        <v>651853.24</v>
      </c>
      <c r="F13" s="1"/>
      <c r="K13" s="1"/>
      <c r="O13" s="2"/>
    </row>
    <row r="14" spans="1:17" x14ac:dyDescent="0.25">
      <c r="A14" s="184" t="s">
        <v>11</v>
      </c>
      <c r="B14" s="53" t="s">
        <v>12</v>
      </c>
      <c r="C14" s="53"/>
      <c r="D14" s="54">
        <v>30</v>
      </c>
      <c r="E14" s="45">
        <f>+$B$7*D14/100</f>
        <v>488889.93</v>
      </c>
      <c r="F14" s="1"/>
      <c r="K14" s="1"/>
      <c r="O14" s="2"/>
    </row>
    <row r="15" spans="1:17" ht="15.75" customHeight="1" x14ac:dyDescent="0.25">
      <c r="A15" s="185"/>
      <c r="B15" s="55" t="s">
        <v>13</v>
      </c>
      <c r="C15" s="55"/>
      <c r="D15" s="54">
        <v>20</v>
      </c>
      <c r="E15" s="45">
        <f>+$B$7*D15/100</f>
        <v>325926.62</v>
      </c>
      <c r="F15" s="1"/>
      <c r="K15" s="1"/>
      <c r="O15" s="2"/>
    </row>
    <row r="16" spans="1:17" ht="15.75" customHeight="1" x14ac:dyDescent="0.25">
      <c r="A16" s="185"/>
      <c r="B16" s="55" t="s">
        <v>23</v>
      </c>
      <c r="C16" s="55"/>
      <c r="D16" s="54">
        <v>10</v>
      </c>
      <c r="E16" s="45">
        <f>+$B$7*D16/100</f>
        <v>162963.31</v>
      </c>
      <c r="F16" s="1"/>
      <c r="K16" s="1"/>
      <c r="O16" s="2"/>
    </row>
    <row r="17" spans="1:21" x14ac:dyDescent="0.25">
      <c r="A17" s="5" t="s">
        <v>14</v>
      </c>
      <c r="B17" s="7"/>
      <c r="C17" s="7"/>
      <c r="D17" s="96">
        <f>SUM(D13:D16)</f>
        <v>100</v>
      </c>
      <c r="E17" s="45">
        <f>SUM(E13:E16)</f>
        <v>1629633.1</v>
      </c>
      <c r="F17" s="1"/>
      <c r="K17" s="1"/>
      <c r="O17" s="2"/>
    </row>
    <row r="18" spans="1:21" x14ac:dyDescent="0.25">
      <c r="D18" s="56"/>
      <c r="E18" s="56"/>
      <c r="F18" s="1"/>
      <c r="K18" s="1"/>
      <c r="O18" s="2"/>
    </row>
    <row r="19" spans="1:21" x14ac:dyDescent="0.25">
      <c r="D19" s="56"/>
      <c r="E19" s="56"/>
      <c r="F19" s="1"/>
      <c r="K19" s="1"/>
      <c r="O19" s="2"/>
    </row>
    <row r="20" spans="1:21" x14ac:dyDescent="0.25">
      <c r="A20" s="12" t="s">
        <v>15</v>
      </c>
      <c r="D20" s="56"/>
      <c r="E20" s="56"/>
      <c r="F20" s="1"/>
      <c r="K20" s="1"/>
      <c r="O20" s="2"/>
    </row>
    <row r="21" spans="1:21" x14ac:dyDescent="0.25">
      <c r="D21" s="56"/>
      <c r="E21" s="56"/>
      <c r="F21" s="1"/>
      <c r="K21" s="1"/>
      <c r="O21" s="2"/>
    </row>
    <row r="22" spans="1:21" ht="57.75" customHeight="1" x14ac:dyDescent="0.25">
      <c r="A22" s="13" t="s">
        <v>16</v>
      </c>
      <c r="B22" s="14" t="s">
        <v>17</v>
      </c>
      <c r="C22" s="14" t="s">
        <v>34</v>
      </c>
      <c r="D22" s="14" t="s">
        <v>28</v>
      </c>
      <c r="E22" s="14" t="s">
        <v>18</v>
      </c>
      <c r="F22" s="14" t="s">
        <v>7</v>
      </c>
      <c r="G22" s="14" t="s">
        <v>8</v>
      </c>
      <c r="H22" s="86" t="s">
        <v>32</v>
      </c>
      <c r="I22" s="15" t="s">
        <v>35</v>
      </c>
      <c r="J22" s="16" t="s">
        <v>18</v>
      </c>
      <c r="K22" s="17" t="s">
        <v>7</v>
      </c>
      <c r="L22" s="17" t="s">
        <v>8</v>
      </c>
      <c r="M22" s="40" t="s">
        <v>24</v>
      </c>
      <c r="N22" s="41" t="s">
        <v>18</v>
      </c>
      <c r="O22" s="42" t="s">
        <v>7</v>
      </c>
      <c r="P22" s="42" t="s">
        <v>8</v>
      </c>
      <c r="Q22" s="18" t="s">
        <v>19</v>
      </c>
      <c r="R22" s="18" t="s">
        <v>18</v>
      </c>
      <c r="S22" s="18" t="s">
        <v>7</v>
      </c>
      <c r="T22" s="18" t="s">
        <v>8</v>
      </c>
      <c r="U22" s="14" t="s">
        <v>20</v>
      </c>
    </row>
    <row r="23" spans="1:21" x14ac:dyDescent="0.25">
      <c r="A23" s="19" t="s">
        <v>21</v>
      </c>
      <c r="B23" s="20">
        <v>152242</v>
      </c>
      <c r="C23" s="60">
        <f>((B23*$F$29)+B23)</f>
        <v>182568.60639999999</v>
      </c>
      <c r="D23" s="61">
        <f>[1]Hoja3!$D$5</f>
        <v>6.9821736010476325</v>
      </c>
      <c r="E23" s="84">
        <f>IF(AND(D23&gt;=$A$36,D23&lt;=$B$36),$C$36,IF(AND(D23&gt;$A$37,D23&lt;=$B$37),$C$37,IF(AND(D23&gt;$A$38,D23&lt;=$B$38),$C$38,IF(AND(D23&gt;$A$39,D23&lt;=$B$39),$C$39,IF(D23&gt;$A$40,$C$40)))))</f>
        <v>5</v>
      </c>
      <c r="F23" s="21">
        <f>+E23*100/$E$25</f>
        <v>83.333333333333329</v>
      </c>
      <c r="G23" s="97">
        <f>$E$13*F23/100</f>
        <v>543211.03333333333</v>
      </c>
      <c r="H23" s="87">
        <v>7922</v>
      </c>
      <c r="I23" s="22">
        <f>+C23/H23</f>
        <v>23.045772077758141</v>
      </c>
      <c r="J23" s="23">
        <f>IF(AND(I23&gt;=$A$28,I23&lt;=$B$28),$C$28,IF(AND(I23&gt;$A$29,I23&lt;=$B$29),$C$29,IF(AND(I23&gt;$A$30,I23&lt;=$B$30),$C$30,IF(AND(I23&gt;$A$31,I23&lt;=$B$31),$C$31,IF(I23&gt;$A$32,$C$32)))))</f>
        <v>1</v>
      </c>
      <c r="K23" s="93">
        <f>+J23*100/$J$25</f>
        <v>50</v>
      </c>
      <c r="L23" s="98">
        <f>$E$15*K23/100</f>
        <v>162963.31</v>
      </c>
      <c r="M23" s="43">
        <v>14.61</v>
      </c>
      <c r="N23" s="44">
        <f>IF(AND(M23&gt;=$J$28,M23&lt;=$K$28),$L$28,IF(AND(M23&gt;$J$29,M23&lt;=$K$29),$L$29,IF(AND(M23&gt;$J$30,M23&lt;=$K$30),$L$30,IF(AND(M23&gt;$J$31,M23&lt;=$K$31),$L$31,IF(M23&gt;$J$32,$L$32)))))</f>
        <v>1</v>
      </c>
      <c r="O23" s="44">
        <f>+N23*100/$N$25</f>
        <v>16.666666666666668</v>
      </c>
      <c r="P23" s="99">
        <f>$E$16*O23/100</f>
        <v>27160.55166666667</v>
      </c>
      <c r="Q23" s="90">
        <v>27.93</v>
      </c>
      <c r="R23" s="89">
        <f>IF(AND(Q23&gt;=$J$36,Q23&lt;=$K$36),$L$36,IF(AND(Q23&gt;$J$37,Q23&lt;=$K$37),$L$37,IF(AND(Q23&gt;$J$38,Q23&lt;=$K$38),$L$38,IF(AND(Q23&gt;$J$39,Q23&lt;=$K$39),$L$39,IF(Q23&gt;$J$40,$L$40)))))</f>
        <v>3</v>
      </c>
      <c r="S23" s="94">
        <f>+R23*100/$R$25</f>
        <v>37.5</v>
      </c>
      <c r="T23" s="100">
        <f>$E$14*S23/100</f>
        <v>183333.72375</v>
      </c>
      <c r="U23" s="101">
        <f>G23+L23+P23+T23</f>
        <v>916668.61874999991</v>
      </c>
    </row>
    <row r="24" spans="1:21" x14ac:dyDescent="0.25">
      <c r="A24" s="19" t="s">
        <v>22</v>
      </c>
      <c r="B24" s="20">
        <v>10673</v>
      </c>
      <c r="C24" s="60">
        <f>((B24*$F$29)+B24)</f>
        <v>12799.061600000001</v>
      </c>
      <c r="D24" s="61">
        <f>[1]Hoja3!$D$6</f>
        <v>0.48948529005367092</v>
      </c>
      <c r="E24" s="84">
        <f>IF(AND(D24&gt;=$A$36,D24&lt;=$B$36),$C$36,IF(AND(D24&gt;$A$37,D24&lt;=$B$37),$C$37,IF(AND(D24&gt;$A$38,D24&lt;=$B$38),$C$38,IF(AND(D24&gt;$A$39,D24&lt;=$B$39),$C$39,IF(D24&gt;$A$40,$C$40)))))</f>
        <v>1</v>
      </c>
      <c r="F24" s="21">
        <f>+E24*100/$E$25</f>
        <v>16.666666666666668</v>
      </c>
      <c r="G24" s="97">
        <f>$E$13*F24/100</f>
        <v>108642.20666666668</v>
      </c>
      <c r="H24" s="87">
        <v>724.7</v>
      </c>
      <c r="I24" s="22">
        <f>+C24/H24</f>
        <v>17.661186145991444</v>
      </c>
      <c r="J24" s="23">
        <f>IF(AND(I24&gt;=$A$28,I24&lt;=$B$28),$C$28,IF(AND(I24&gt;$A$29,I24&lt;=$B$29),$C$29,IF(AND(I24&gt;$A$30,I24&lt;=$B$30),$C$30,IF(AND(I24&gt;$A$31,I24&lt;=$B$31),$C$31,IF(I24&gt;$A$32,$C$32)))))</f>
        <v>1</v>
      </c>
      <c r="K24" s="93">
        <f>+J24*100/$J$25</f>
        <v>50</v>
      </c>
      <c r="L24" s="98">
        <f>$E$15*K24/100</f>
        <v>162963.31</v>
      </c>
      <c r="M24" s="43">
        <v>1.81</v>
      </c>
      <c r="N24" s="44">
        <f>IF(AND(M24&gt;=$J$28,M24&lt;=$K$28),$L$28,IF(AND(M24&gt;$J$29,M24&lt;=$K$29),$L$29,IF(AND(M24&gt;$J$30,M24&lt;=$K$30),$L$30,IF(AND(M24&gt;$J$31,M24&lt;=$K$31),$L$31,IF(M24&gt;$J$32,$L$32)))))</f>
        <v>5</v>
      </c>
      <c r="O24" s="44">
        <f t="shared" ref="O24:O25" si="0">+N24*100/$N$25</f>
        <v>83.333333333333329</v>
      </c>
      <c r="P24" s="99">
        <f>$E$16*O24/100</f>
        <v>135802.75833333333</v>
      </c>
      <c r="Q24" s="90">
        <v>49.5</v>
      </c>
      <c r="R24" s="89">
        <f>IF(AND(Q24&gt;=$J$36,Q24&lt;=$K$36),$L$36,IF(AND(Q24&gt;$J$37,Q24&lt;=$K$37),$L$37,IF(AND(Q24&gt;$J$38,Q24&lt;=$K$38),$L$38,IF(AND(Q24&gt;$J$39,Q24&lt;=$K$39),$L$39,IF(Q24&gt;$J$40,$L$40)))))</f>
        <v>5</v>
      </c>
      <c r="S24" s="94">
        <f>+R24*100/$R$25</f>
        <v>62.5</v>
      </c>
      <c r="T24" s="100">
        <f>$E$14*S24/100</f>
        <v>305556.20624999999</v>
      </c>
      <c r="U24" s="101">
        <f>G24+L24+P24+T24</f>
        <v>712964.48124999995</v>
      </c>
    </row>
    <row r="25" spans="1:21" x14ac:dyDescent="0.25">
      <c r="A25" s="24" t="s">
        <v>21</v>
      </c>
      <c r="B25" s="25">
        <f t="shared" ref="B25:G25" si="1">SUM(B23:B24)</f>
        <v>162915</v>
      </c>
      <c r="C25" s="25">
        <f t="shared" si="1"/>
        <v>195367.66800000001</v>
      </c>
      <c r="D25" s="62">
        <f t="shared" si="1"/>
        <v>7.4716588911013035</v>
      </c>
      <c r="E25" s="85">
        <f t="shared" si="1"/>
        <v>6</v>
      </c>
      <c r="F25" s="26">
        <f t="shared" si="1"/>
        <v>100</v>
      </c>
      <c r="G25" s="46">
        <f t="shared" si="1"/>
        <v>651853.24</v>
      </c>
      <c r="H25" s="46"/>
      <c r="I25" s="88">
        <f>SUM(I23:I24)</f>
        <v>40.706958223749581</v>
      </c>
      <c r="J25" s="85">
        <f>SUM(J23:J24)</f>
        <v>2</v>
      </c>
      <c r="K25" s="92">
        <f>SUM(K23:K24)</f>
        <v>100</v>
      </c>
      <c r="L25" s="51">
        <f>SUM(L23:L24)</f>
        <v>325926.62</v>
      </c>
      <c r="M25" s="27"/>
      <c r="N25" s="28">
        <f>SUM(N23:N24)</f>
        <v>6</v>
      </c>
      <c r="O25" s="28">
        <f t="shared" si="0"/>
        <v>100</v>
      </c>
      <c r="P25" s="51">
        <f t="shared" ref="P25:U25" si="2">SUM(P23:P24)</f>
        <v>162963.31</v>
      </c>
      <c r="Q25" s="91">
        <f t="shared" si="2"/>
        <v>77.430000000000007</v>
      </c>
      <c r="R25" s="28">
        <f t="shared" si="2"/>
        <v>8</v>
      </c>
      <c r="S25" s="95">
        <f t="shared" si="2"/>
        <v>100</v>
      </c>
      <c r="T25" s="102">
        <f t="shared" si="2"/>
        <v>488889.93</v>
      </c>
      <c r="U25" s="52">
        <f t="shared" si="2"/>
        <v>1629633.0999999999</v>
      </c>
    </row>
    <row r="26" spans="1:21" ht="15.75" thickBot="1" x14ac:dyDescent="0.3">
      <c r="D26" s="56"/>
      <c r="E26" s="56"/>
      <c r="F26" s="1"/>
      <c r="K26" s="1"/>
      <c r="O26" s="2"/>
    </row>
    <row r="27" spans="1:21" ht="39.75" customHeight="1" x14ac:dyDescent="0.25">
      <c r="A27" s="186" t="s">
        <v>29</v>
      </c>
      <c r="B27" s="187"/>
      <c r="C27" s="188"/>
      <c r="E27" s="189" t="s">
        <v>36</v>
      </c>
      <c r="F27" s="190"/>
      <c r="G27" s="57"/>
      <c r="H27" s="57"/>
      <c r="I27" s="57"/>
      <c r="J27" s="177" t="s">
        <v>25</v>
      </c>
      <c r="K27" s="178"/>
      <c r="L27" s="179"/>
      <c r="N27" s="57"/>
      <c r="O27" s="2"/>
    </row>
    <row r="28" spans="1:21" x14ac:dyDescent="0.25">
      <c r="A28" s="63">
        <v>0</v>
      </c>
      <c r="B28" s="64">
        <v>50</v>
      </c>
      <c r="C28" s="65">
        <v>1</v>
      </c>
      <c r="E28" s="70" t="s">
        <v>26</v>
      </c>
      <c r="F28" s="71">
        <v>0.16389999999999999</v>
      </c>
      <c r="G28" s="48"/>
      <c r="H28" s="48"/>
      <c r="I28" s="47"/>
      <c r="J28" s="74">
        <v>0.01</v>
      </c>
      <c r="K28" s="75">
        <v>1.99</v>
      </c>
      <c r="L28" s="76">
        <v>5</v>
      </c>
      <c r="O28" s="2"/>
    </row>
    <row r="29" spans="1:21" ht="15.75" thickBot="1" x14ac:dyDescent="0.3">
      <c r="A29" s="66">
        <v>50.01</v>
      </c>
      <c r="B29" s="64">
        <v>100</v>
      </c>
      <c r="C29" s="65">
        <v>2</v>
      </c>
      <c r="E29" s="72" t="s">
        <v>27</v>
      </c>
      <c r="F29" s="73">
        <v>0.19919999999999999</v>
      </c>
      <c r="G29" s="48"/>
      <c r="H29" s="48"/>
      <c r="I29" s="50"/>
      <c r="J29" s="74">
        <v>2</v>
      </c>
      <c r="K29" s="75">
        <v>2.99</v>
      </c>
      <c r="L29" s="76">
        <v>4</v>
      </c>
      <c r="O29" s="2"/>
    </row>
    <row r="30" spans="1:21" x14ac:dyDescent="0.25">
      <c r="A30" s="66">
        <v>100.01</v>
      </c>
      <c r="B30" s="64">
        <v>150</v>
      </c>
      <c r="C30" s="65">
        <v>3</v>
      </c>
      <c r="E30" s="50"/>
      <c r="G30" s="48"/>
      <c r="H30" s="48"/>
      <c r="I30" s="50"/>
      <c r="J30" s="74">
        <v>3</v>
      </c>
      <c r="K30" s="75">
        <v>3.99</v>
      </c>
      <c r="L30" s="76">
        <v>3</v>
      </c>
      <c r="O30" s="2"/>
    </row>
    <row r="31" spans="1:21" x14ac:dyDescent="0.25">
      <c r="A31" s="66">
        <v>150.01</v>
      </c>
      <c r="B31" s="64">
        <v>200</v>
      </c>
      <c r="C31" s="65">
        <v>4</v>
      </c>
      <c r="F31" s="50"/>
      <c r="G31" s="48"/>
      <c r="H31" s="48"/>
      <c r="I31" s="50"/>
      <c r="J31" s="74">
        <v>4</v>
      </c>
      <c r="K31" s="75">
        <v>4.99</v>
      </c>
      <c r="L31" s="76">
        <v>2</v>
      </c>
      <c r="O31" s="2"/>
    </row>
    <row r="32" spans="1:21" ht="15.75" thickBot="1" x14ac:dyDescent="0.3">
      <c r="A32" s="67">
        <v>200.01</v>
      </c>
      <c r="B32" s="68"/>
      <c r="C32" s="69">
        <v>5</v>
      </c>
      <c r="F32" s="49"/>
      <c r="G32" s="48"/>
      <c r="H32" s="48"/>
      <c r="I32" s="49"/>
      <c r="J32" s="77">
        <v>5</v>
      </c>
      <c r="K32" s="78"/>
      <c r="L32" s="79">
        <v>1</v>
      </c>
      <c r="O32" s="2"/>
    </row>
    <row r="33" spans="1:17" x14ac:dyDescent="0.25">
      <c r="F33" s="49"/>
      <c r="G33" s="49"/>
      <c r="H33" s="49"/>
      <c r="I33" s="48"/>
      <c r="J33" s="49"/>
      <c r="O33" s="2"/>
    </row>
    <row r="34" spans="1:17" ht="15.75" thickBot="1" x14ac:dyDescent="0.3">
      <c r="F34" s="1"/>
      <c r="O34" s="2"/>
    </row>
    <row r="35" spans="1:17" ht="31.5" customHeight="1" x14ac:dyDescent="0.25">
      <c r="A35" s="174" t="s">
        <v>31</v>
      </c>
      <c r="B35" s="175"/>
      <c r="C35" s="176"/>
      <c r="D35" s="31"/>
      <c r="E35" s="31"/>
      <c r="F35" s="32"/>
      <c r="G35" s="33"/>
      <c r="H35" s="33"/>
      <c r="I35" s="34"/>
      <c r="J35" s="180" t="s">
        <v>30</v>
      </c>
      <c r="K35" s="181"/>
      <c r="L35" s="182"/>
      <c r="N35" s="35"/>
      <c r="O35" s="36"/>
      <c r="P35" s="37"/>
      <c r="Q35" s="38"/>
    </row>
    <row r="36" spans="1:17" x14ac:dyDescent="0.25">
      <c r="A36" s="74">
        <v>0.01</v>
      </c>
      <c r="B36" s="75">
        <v>1.99</v>
      </c>
      <c r="C36" s="76">
        <v>1</v>
      </c>
      <c r="D36" s="31"/>
      <c r="E36" s="31"/>
      <c r="F36" s="32"/>
      <c r="G36" s="33"/>
      <c r="H36" s="33"/>
      <c r="I36" s="34"/>
      <c r="J36" s="80">
        <v>0</v>
      </c>
      <c r="K36" s="56">
        <v>10</v>
      </c>
      <c r="L36" s="76">
        <v>1</v>
      </c>
      <c r="N36" s="35"/>
      <c r="O36" s="36"/>
      <c r="P36" s="37"/>
      <c r="Q36" s="38"/>
    </row>
    <row r="37" spans="1:17" x14ac:dyDescent="0.25">
      <c r="A37" s="74">
        <v>2.0099999999999998</v>
      </c>
      <c r="B37" s="75">
        <v>3</v>
      </c>
      <c r="C37" s="76">
        <v>2</v>
      </c>
      <c r="D37" s="31"/>
      <c r="E37" s="31"/>
      <c r="F37" s="32"/>
      <c r="G37" s="33"/>
      <c r="H37" s="33"/>
      <c r="I37" s="34"/>
      <c r="J37" s="81">
        <v>11</v>
      </c>
      <c r="K37" s="56">
        <v>20</v>
      </c>
      <c r="L37" s="76">
        <v>2</v>
      </c>
      <c r="N37" s="35"/>
      <c r="O37" s="36"/>
      <c r="P37" s="37"/>
      <c r="Q37" s="38"/>
    </row>
    <row r="38" spans="1:17" x14ac:dyDescent="0.25">
      <c r="A38" s="74">
        <v>3.01</v>
      </c>
      <c r="B38" s="75">
        <v>4</v>
      </c>
      <c r="C38" s="76">
        <v>3</v>
      </c>
      <c r="D38" s="39"/>
      <c r="E38" s="31"/>
      <c r="F38" s="32"/>
      <c r="G38" s="33"/>
      <c r="H38" s="33"/>
      <c r="I38" s="34"/>
      <c r="J38" s="81">
        <v>21</v>
      </c>
      <c r="K38" s="56">
        <v>30</v>
      </c>
      <c r="L38" s="76">
        <v>3</v>
      </c>
      <c r="N38" s="35"/>
      <c r="O38" s="36"/>
      <c r="P38" s="37"/>
      <c r="Q38" s="38"/>
    </row>
    <row r="39" spans="1:17" x14ac:dyDescent="0.25">
      <c r="A39" s="74">
        <v>4.01</v>
      </c>
      <c r="B39" s="75">
        <v>5</v>
      </c>
      <c r="C39" s="76">
        <v>4</v>
      </c>
      <c r="D39" s="39"/>
      <c r="E39" s="31"/>
      <c r="F39" s="32"/>
      <c r="G39" s="33"/>
      <c r="H39" s="33"/>
      <c r="I39" s="34"/>
      <c r="J39" s="81">
        <v>31</v>
      </c>
      <c r="K39" s="56">
        <v>40</v>
      </c>
      <c r="L39" s="76">
        <v>4</v>
      </c>
      <c r="N39" s="35"/>
      <c r="O39" s="36"/>
      <c r="P39" s="37"/>
      <c r="Q39" s="38"/>
    </row>
    <row r="40" spans="1:17" ht="15.75" thickBot="1" x14ac:dyDescent="0.3">
      <c r="A40" s="77">
        <v>5.01</v>
      </c>
      <c r="B40" s="78"/>
      <c r="C40" s="79">
        <v>5</v>
      </c>
      <c r="D40" s="39"/>
      <c r="E40" s="31"/>
      <c r="F40" s="32"/>
      <c r="G40" s="33"/>
      <c r="H40" s="33"/>
      <c r="I40" s="34"/>
      <c r="J40" s="82">
        <v>41</v>
      </c>
      <c r="K40" s="83"/>
      <c r="L40" s="79">
        <v>5</v>
      </c>
      <c r="N40" s="35"/>
      <c r="O40" s="36"/>
      <c r="P40" s="37"/>
      <c r="Q40" s="38"/>
    </row>
    <row r="41" spans="1:17" x14ac:dyDescent="0.25">
      <c r="A41" s="29"/>
      <c r="B41" s="30"/>
      <c r="C41" s="30"/>
      <c r="D41" s="31"/>
      <c r="E41" s="31"/>
      <c r="F41" s="32"/>
      <c r="G41" s="33"/>
      <c r="H41" s="33"/>
      <c r="I41" s="34"/>
      <c r="J41" s="35"/>
      <c r="K41" s="32"/>
      <c r="L41" s="33"/>
      <c r="M41" s="34"/>
      <c r="N41" s="35"/>
      <c r="O41" s="36"/>
      <c r="P41" s="37"/>
      <c r="Q41" s="38"/>
    </row>
    <row r="42" spans="1:17" x14ac:dyDescent="0.25">
      <c r="A42" s="29"/>
      <c r="B42" s="30"/>
      <c r="C42" s="30"/>
      <c r="D42" s="31"/>
      <c r="E42" s="31"/>
      <c r="F42" s="32"/>
      <c r="G42" s="33"/>
      <c r="H42" s="33"/>
      <c r="I42" s="34"/>
      <c r="J42" s="35"/>
      <c r="K42" s="32"/>
      <c r="L42" s="33"/>
      <c r="M42" s="34"/>
      <c r="N42" s="35"/>
      <c r="O42" s="36"/>
      <c r="P42" s="37"/>
      <c r="Q42" s="38"/>
    </row>
  </sheetData>
  <mergeCells count="7">
    <mergeCell ref="A35:C35"/>
    <mergeCell ref="J27:L27"/>
    <mergeCell ref="J35:L35"/>
    <mergeCell ref="A2:Q2"/>
    <mergeCell ref="A14:A16"/>
    <mergeCell ref="A27:C27"/>
    <mergeCell ref="E27:F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workbookViewId="0">
      <selection activeCell="H12" sqref="H12"/>
    </sheetView>
  </sheetViews>
  <sheetFormatPr baseColWidth="10" defaultRowHeight="15" x14ac:dyDescent="0.25"/>
  <cols>
    <col min="7" max="7" width="14.5703125" customWidth="1"/>
    <col min="12" max="12" width="14.5703125" customWidth="1"/>
    <col min="20" max="20" width="14.28515625" customWidth="1"/>
    <col min="21" max="21" width="13.5703125" customWidth="1"/>
  </cols>
  <sheetData>
    <row r="1" spans="1:16" x14ac:dyDescent="0.25">
      <c r="E1" s="1"/>
      <c r="M1" s="2"/>
      <c r="N1" s="2"/>
    </row>
    <row r="2" spans="1:16" ht="26.25" x14ac:dyDescent="0.4">
      <c r="A2" s="183" t="s">
        <v>107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x14ac:dyDescent="0.25">
      <c r="E3" s="1"/>
      <c r="M3" s="2"/>
      <c r="N3" s="2"/>
    </row>
    <row r="4" spans="1:16" x14ac:dyDescent="0.25">
      <c r="A4" s="3" t="s">
        <v>33</v>
      </c>
      <c r="E4" s="1"/>
      <c r="M4" s="2"/>
      <c r="N4" s="2"/>
    </row>
    <row r="5" spans="1:16" x14ac:dyDescent="0.25">
      <c r="E5" s="1"/>
      <c r="M5" s="2"/>
      <c r="N5" s="2"/>
    </row>
    <row r="6" spans="1:16" x14ac:dyDescent="0.25">
      <c r="A6" s="4" t="s">
        <v>1</v>
      </c>
      <c r="B6" s="4" t="s">
        <v>2</v>
      </c>
      <c r="E6" s="1">
        <v>956065.03</v>
      </c>
      <c r="M6" s="2"/>
      <c r="N6" s="2"/>
    </row>
    <row r="7" spans="1:16" ht="39" x14ac:dyDescent="0.25">
      <c r="A7" s="8" t="s">
        <v>3</v>
      </c>
      <c r="B7" s="6">
        <v>956065.03</v>
      </c>
      <c r="C7" s="3"/>
      <c r="D7" s="3"/>
      <c r="E7" s="1"/>
      <c r="F7" s="9"/>
      <c r="H7" s="3"/>
      <c r="I7" s="3"/>
      <c r="J7" s="3"/>
      <c r="K7" s="3"/>
      <c r="L7" s="3"/>
      <c r="M7" s="2"/>
      <c r="N7" s="2"/>
    </row>
    <row r="8" spans="1:16" x14ac:dyDescent="0.25">
      <c r="E8" s="1"/>
      <c r="M8" s="2"/>
      <c r="N8" s="2"/>
    </row>
    <row r="9" spans="1:16" x14ac:dyDescent="0.25">
      <c r="E9" s="1"/>
      <c r="M9" s="2"/>
      <c r="N9" s="2"/>
    </row>
    <row r="10" spans="1:16" x14ac:dyDescent="0.25">
      <c r="A10" s="3" t="s">
        <v>4</v>
      </c>
      <c r="E10" s="1"/>
      <c r="M10" s="2"/>
      <c r="N10" s="2"/>
    </row>
    <row r="11" spans="1:16" x14ac:dyDescent="0.25">
      <c r="E11" s="1"/>
      <c r="M11" s="2"/>
      <c r="N11" s="2"/>
    </row>
    <row r="12" spans="1:16" s="2" customFormat="1" x14ac:dyDescent="0.25">
      <c r="A12" s="10" t="s">
        <v>5</v>
      </c>
      <c r="B12" s="10" t="s">
        <v>6</v>
      </c>
      <c r="C12" s="10" t="s">
        <v>7</v>
      </c>
      <c r="D12" s="10" t="s">
        <v>8</v>
      </c>
      <c r="E12" s="11"/>
    </row>
    <row r="13" spans="1:16" x14ac:dyDescent="0.25">
      <c r="A13" s="5" t="s">
        <v>9</v>
      </c>
      <c r="B13" s="5" t="s">
        <v>10</v>
      </c>
      <c r="C13" s="103">
        <v>40</v>
      </c>
      <c r="D13" s="45">
        <f>+$B$7*C13/100</f>
        <v>382426.01200000005</v>
      </c>
      <c r="E13" s="1"/>
      <c r="M13" s="2"/>
      <c r="N13" s="2"/>
    </row>
    <row r="14" spans="1:16" x14ac:dyDescent="0.25">
      <c r="A14" s="191" t="s">
        <v>11</v>
      </c>
      <c r="B14" s="5" t="s">
        <v>12</v>
      </c>
      <c r="C14" s="103">
        <v>30</v>
      </c>
      <c r="D14" s="45">
        <f t="shared" ref="D14:D16" si="0">+$B$7*C14/100</f>
        <v>286819.50900000002</v>
      </c>
      <c r="E14" s="1"/>
      <c r="M14" s="2"/>
      <c r="N14" s="2"/>
    </row>
    <row r="15" spans="1:16" x14ac:dyDescent="0.25">
      <c r="A15" s="192"/>
      <c r="B15" s="8" t="s">
        <v>13</v>
      </c>
      <c r="C15" s="103">
        <v>20</v>
      </c>
      <c r="D15" s="45">
        <f>+$B$7*C15/100</f>
        <v>191213.00600000002</v>
      </c>
      <c r="E15" s="1"/>
      <c r="M15" s="2"/>
      <c r="N15" s="2"/>
    </row>
    <row r="16" spans="1:16" x14ac:dyDescent="0.25">
      <c r="A16" s="192"/>
      <c r="B16" s="5" t="s">
        <v>23</v>
      </c>
      <c r="C16" s="103">
        <v>10</v>
      </c>
      <c r="D16" s="45">
        <f t="shared" si="0"/>
        <v>95606.503000000012</v>
      </c>
      <c r="E16" s="1"/>
      <c r="M16" s="2"/>
      <c r="N16" s="2"/>
    </row>
    <row r="17" spans="1:21" x14ac:dyDescent="0.25">
      <c r="A17" s="5" t="s">
        <v>14</v>
      </c>
      <c r="B17" s="7"/>
      <c r="C17" s="96">
        <f>SUM(C13:C16)</f>
        <v>100</v>
      </c>
      <c r="D17" s="45">
        <f>SUM(D13:D16)</f>
        <v>956065.03000000014</v>
      </c>
      <c r="E17" s="1"/>
      <c r="M17" s="2"/>
      <c r="N17" s="2"/>
    </row>
    <row r="18" spans="1:21" x14ac:dyDescent="0.25">
      <c r="E18" s="1"/>
      <c r="M18" s="2"/>
      <c r="N18" s="2"/>
    </row>
    <row r="19" spans="1:21" x14ac:dyDescent="0.25">
      <c r="E19" s="1"/>
      <c r="M19" s="2"/>
      <c r="N19" s="2"/>
    </row>
    <row r="20" spans="1:21" x14ac:dyDescent="0.25">
      <c r="A20" s="12" t="s">
        <v>15</v>
      </c>
      <c r="E20" s="1"/>
      <c r="M20" s="2"/>
      <c r="N20" s="2"/>
    </row>
    <row r="21" spans="1:21" x14ac:dyDescent="0.25">
      <c r="E21" s="1"/>
      <c r="M21" s="2"/>
      <c r="N21" s="2"/>
    </row>
    <row r="22" spans="1:21" ht="67.5" x14ac:dyDescent="0.25">
      <c r="A22" s="13" t="s">
        <v>16</v>
      </c>
      <c r="B22" s="14" t="s">
        <v>17</v>
      </c>
      <c r="C22" s="14" t="s">
        <v>34</v>
      </c>
      <c r="D22" s="14" t="s">
        <v>28</v>
      </c>
      <c r="E22" s="14" t="s">
        <v>18</v>
      </c>
      <c r="F22" s="14" t="s">
        <v>7</v>
      </c>
      <c r="G22" s="14" t="s">
        <v>8</v>
      </c>
      <c r="H22" s="86" t="s">
        <v>32</v>
      </c>
      <c r="I22" s="15" t="s">
        <v>96</v>
      </c>
      <c r="J22" s="16" t="s">
        <v>18</v>
      </c>
      <c r="K22" s="17" t="s">
        <v>7</v>
      </c>
      <c r="L22" s="17" t="s">
        <v>8</v>
      </c>
      <c r="M22" s="42" t="s">
        <v>24</v>
      </c>
      <c r="N22" s="42" t="s">
        <v>18</v>
      </c>
      <c r="O22" s="42" t="s">
        <v>97</v>
      </c>
      <c r="P22" s="42" t="s">
        <v>98</v>
      </c>
      <c r="Q22" s="18" t="s">
        <v>19</v>
      </c>
      <c r="R22" s="18" t="s">
        <v>18</v>
      </c>
      <c r="S22" s="18" t="s">
        <v>7</v>
      </c>
      <c r="T22" s="18" t="s">
        <v>8</v>
      </c>
      <c r="U22" s="14" t="s">
        <v>20</v>
      </c>
    </row>
    <row r="23" spans="1:21" ht="15" customHeight="1" x14ac:dyDescent="0.25">
      <c r="A23" s="104" t="s">
        <v>108</v>
      </c>
      <c r="B23" s="193">
        <v>24251</v>
      </c>
      <c r="C23" s="194">
        <v>29081.799200000001</v>
      </c>
      <c r="D23" s="195">
        <v>1.1122050876392386</v>
      </c>
      <c r="E23" s="196">
        <v>1</v>
      </c>
      <c r="F23" s="21">
        <v>14.53792293120399</v>
      </c>
      <c r="G23" s="97">
        <f>$D$13*F23/100</f>
        <v>55596.798893436928</v>
      </c>
      <c r="H23" s="169">
        <v>8841</v>
      </c>
      <c r="I23" s="22">
        <f>C23/H23</f>
        <v>3.289424182784753</v>
      </c>
      <c r="J23" s="23">
        <f t="shared" ref="J23:J28" si="1">IF(AND(I23&gt;=$A$32,I23&lt;=$B$32),$C$32,IF(AND(I23&gt;$A$33,I23&lt;=$B$33),$C$33,IF(AND(I23&gt;$A$34,I23&lt;=$B$34),$C$34,IF(AND(I23&gt;$A$35,I23&lt;=$B$35),$C$35,IF(I23&gt;$A$36,$C$36)))))</f>
        <v>1</v>
      </c>
      <c r="K23" s="23">
        <f t="shared" ref="K23:K28" si="2">+C23*100/$C$29</f>
        <v>14.53792293120399</v>
      </c>
      <c r="L23" s="98">
        <f t="shared" ref="L23:L28" si="3">$D$15*K23/100</f>
        <v>27798.399446718464</v>
      </c>
      <c r="M23" s="99">
        <v>0.64</v>
      </c>
      <c r="N23" s="170">
        <f>IF(AND(M23&gt;=$J$32,M23&lt;=$K$32),$L$32,IF(AND(M23&gt;$J$33,M23&lt;=$K$33),$L$33,IF(AND(M23&gt;$J$34,M23&lt;=$K$34),$L$34,IF(AND(M23&gt;$J$35,M23&lt;=$K$35),$L$35,IF(M23&gt;$J$36,$L$36)))))</f>
        <v>5</v>
      </c>
      <c r="O23" s="155">
        <f t="shared" ref="O23:O28" si="4">N23*100/$N$29</f>
        <v>16.666666666666668</v>
      </c>
      <c r="P23" s="99">
        <f>$D$16*O23/100</f>
        <v>15934.41716666667</v>
      </c>
      <c r="Q23" s="90">
        <v>69.88</v>
      </c>
      <c r="R23" s="94">
        <f t="shared" ref="R23:R28" si="5">IF(AND(Q23&gt;=$J$40,Q23&lt;=$K$40),$L$40,IF(AND(Q23&gt;$J$41,Q23&lt;=$K$41),$L$41,IF(AND(Q23&gt;$J$42,Q23&lt;=$K$42),$L$42,IF(AND(Q23&gt;$J$43,Q23&lt;=$K$43),$L$43,IF(Q23&gt;$J$44,$L$44)))))</f>
        <v>5</v>
      </c>
      <c r="S23" s="94">
        <f t="shared" ref="S23:S28" si="6">R23*100/$R$29</f>
        <v>17.857142857142858</v>
      </c>
      <c r="T23" s="100">
        <f>$D$14*S23/100</f>
        <v>51217.769464285717</v>
      </c>
      <c r="U23" s="101">
        <f>G23+L23+P23+T23</f>
        <v>150547.38497110776</v>
      </c>
    </row>
    <row r="24" spans="1:21" ht="15" customHeight="1" x14ac:dyDescent="0.25">
      <c r="A24" s="104" t="s">
        <v>109</v>
      </c>
      <c r="B24" s="193">
        <v>31106</v>
      </c>
      <c r="C24" s="194">
        <v>37302.315199999997</v>
      </c>
      <c r="D24" s="195">
        <v>1.4265907160985589</v>
      </c>
      <c r="E24" s="196">
        <v>1</v>
      </c>
      <c r="F24" s="21">
        <v>18.647339519938612</v>
      </c>
      <c r="G24" s="97">
        <f t="shared" ref="G24:G28" si="7">$D$13*F24/100</f>
        <v>71312.276870201182</v>
      </c>
      <c r="H24" s="169">
        <v>2645.3</v>
      </c>
      <c r="I24" s="22">
        <f t="shared" ref="I24:I28" si="8">C24/H24</f>
        <v>14.1013553094167</v>
      </c>
      <c r="J24" s="23">
        <f t="shared" si="1"/>
        <v>1</v>
      </c>
      <c r="K24" s="23">
        <f t="shared" si="2"/>
        <v>18.647339519938612</v>
      </c>
      <c r="L24" s="98">
        <f t="shared" si="3"/>
        <v>35656.138435100591</v>
      </c>
      <c r="M24" s="99">
        <v>0.86</v>
      </c>
      <c r="N24" s="170">
        <f>IF(AND(M24&gt;=$I$32,M24&lt;=$K$32),$L$32,IF(AND(M24&gt;$I$33,M24&lt;=$K$33),$L$33,IF(AND(M24&gt;$I$34,M24&lt;=$K$34),$L$34,IF(AND(M24&gt;$I$35,M24&lt;=$K$35),$L$35,IF(M24&gt;$I$36,$L$36)))))</f>
        <v>5</v>
      </c>
      <c r="O24" s="155">
        <f t="shared" si="4"/>
        <v>16.666666666666668</v>
      </c>
      <c r="P24" s="99">
        <f t="shared" ref="P24:P28" si="9">$D$16*O24/100</f>
        <v>15934.41716666667</v>
      </c>
      <c r="Q24" s="90">
        <v>23.48</v>
      </c>
      <c r="R24" s="94">
        <f t="shared" si="5"/>
        <v>3</v>
      </c>
      <c r="S24" s="94">
        <f t="shared" si="6"/>
        <v>10.714285714285714</v>
      </c>
      <c r="T24" s="100">
        <f t="shared" ref="T24:T28" si="10">$D$14*S24/100</f>
        <v>30730.661678571425</v>
      </c>
      <c r="U24" s="101">
        <f t="shared" ref="U24:U28" si="11">G24+L24+P24+T24</f>
        <v>153633.49415053986</v>
      </c>
    </row>
    <row r="25" spans="1:21" ht="15" customHeight="1" x14ac:dyDescent="0.25">
      <c r="A25" s="104" t="s">
        <v>110</v>
      </c>
      <c r="B25" s="193">
        <v>82072</v>
      </c>
      <c r="C25" s="194">
        <v>98420.742400000003</v>
      </c>
      <c r="D25" s="195">
        <v>3.7640054411252151</v>
      </c>
      <c r="E25" s="196">
        <v>3</v>
      </c>
      <c r="F25" s="21">
        <v>49.20029734071889</v>
      </c>
      <c r="G25" s="97">
        <f t="shared" si="7"/>
        <v>188154.73501225334</v>
      </c>
      <c r="H25" s="169">
        <v>7304</v>
      </c>
      <c r="I25" s="22">
        <f t="shared" si="8"/>
        <v>13.474909967141294</v>
      </c>
      <c r="J25" s="23">
        <f t="shared" si="1"/>
        <v>1</v>
      </c>
      <c r="K25" s="23">
        <f t="shared" si="2"/>
        <v>49.20029734071889</v>
      </c>
      <c r="L25" s="98">
        <f t="shared" si="3"/>
        <v>94077.367506126669</v>
      </c>
      <c r="M25" s="99">
        <v>1.2</v>
      </c>
      <c r="N25" s="170">
        <f>IF(AND(M25&gt;=$I$32,M25&lt;=$K$32),$L$32,IF(AND(M25&gt;$I$33,M25&lt;=$K$33),$L$33,IF(AND(M25&gt;$I$34,M25&lt;=$K$34),$L$34,IF(AND(M25&gt;$I$35,M25&lt;=$K$35),$L$35,IF(M25&gt;$I$36,$L$36)))))</f>
        <v>5</v>
      </c>
      <c r="O25" s="155">
        <f t="shared" si="4"/>
        <v>16.666666666666668</v>
      </c>
      <c r="P25" s="99">
        <f t="shared" si="9"/>
        <v>15934.41716666667</v>
      </c>
      <c r="Q25" s="90">
        <v>54.1</v>
      </c>
      <c r="R25" s="94">
        <f t="shared" si="5"/>
        <v>5</v>
      </c>
      <c r="S25" s="94">
        <f t="shared" si="6"/>
        <v>17.857142857142858</v>
      </c>
      <c r="T25" s="100">
        <f t="shared" si="10"/>
        <v>51217.769464285717</v>
      </c>
      <c r="U25" s="101">
        <f t="shared" si="11"/>
        <v>349384.28914933238</v>
      </c>
    </row>
    <row r="26" spans="1:21" ht="15" customHeight="1" x14ac:dyDescent="0.25">
      <c r="A26" s="104" t="s">
        <v>111</v>
      </c>
      <c r="B26" s="193">
        <v>3059</v>
      </c>
      <c r="C26" s="194">
        <v>3668.3528000000001</v>
      </c>
      <c r="D26" s="195">
        <v>0.14029258022714244</v>
      </c>
      <c r="E26" s="196">
        <v>1</v>
      </c>
      <c r="F26" s="21">
        <v>1.8338009255928831</v>
      </c>
      <c r="G26" s="97">
        <f t="shared" si="7"/>
        <v>7012.9317477639506</v>
      </c>
      <c r="H26" s="169">
        <v>25565.5</v>
      </c>
      <c r="I26" s="22">
        <f t="shared" si="8"/>
        <v>0.14348840429485049</v>
      </c>
      <c r="J26" s="23">
        <f t="shared" si="1"/>
        <v>1</v>
      </c>
      <c r="K26" s="23">
        <f t="shared" si="2"/>
        <v>1.8338009255928831</v>
      </c>
      <c r="L26" s="98">
        <f t="shared" si="3"/>
        <v>3506.4658738819753</v>
      </c>
      <c r="M26" s="99">
        <v>1.01</v>
      </c>
      <c r="N26" s="170">
        <f>IF(AND(M26&gt;=$I$32,M26&lt;=$K$32),$L$32,IF(AND(M26&gt;$I$33,M26&lt;=$K$33),$L$33,IF(AND(M26&gt;$I$34,M26&lt;=$K$34),$L$34,IF(AND(M26&gt;$I$35,M26&lt;=$K$35),$L$35,IF(M26&gt;$I$36,$L$36)))))</f>
        <v>5</v>
      </c>
      <c r="O26" s="155">
        <f t="shared" si="4"/>
        <v>16.666666666666668</v>
      </c>
      <c r="P26" s="99">
        <f t="shared" si="9"/>
        <v>15934.41716666667</v>
      </c>
      <c r="Q26" s="90">
        <v>63.98</v>
      </c>
      <c r="R26" s="94">
        <f t="shared" si="5"/>
        <v>5</v>
      </c>
      <c r="S26" s="94">
        <f t="shared" si="6"/>
        <v>17.857142857142858</v>
      </c>
      <c r="T26" s="100">
        <f t="shared" si="10"/>
        <v>51217.769464285717</v>
      </c>
      <c r="U26" s="101">
        <f t="shared" si="11"/>
        <v>77671.584252598317</v>
      </c>
    </row>
    <row r="27" spans="1:21" ht="15" customHeight="1" x14ac:dyDescent="0.25">
      <c r="A27" s="104" t="s">
        <v>112</v>
      </c>
      <c r="B27" s="193">
        <v>8394</v>
      </c>
      <c r="C27" s="194">
        <v>10066.084800000001</v>
      </c>
      <c r="D27" s="195">
        <v>0.38496760981583317</v>
      </c>
      <c r="E27" s="196">
        <v>1</v>
      </c>
      <c r="F27" s="21">
        <v>5.0320120854614778</v>
      </c>
      <c r="G27" s="97">
        <f t="shared" si="7"/>
        <v>19243.723141788363</v>
      </c>
      <c r="H27" s="169">
        <v>3171.1</v>
      </c>
      <c r="I27" s="22">
        <f t="shared" si="8"/>
        <v>3.1743195736495227</v>
      </c>
      <c r="J27" s="23">
        <f t="shared" si="1"/>
        <v>1</v>
      </c>
      <c r="K27" s="23">
        <f t="shared" si="2"/>
        <v>5.0320120854614778</v>
      </c>
      <c r="L27" s="98">
        <f t="shared" si="3"/>
        <v>9621.8615708941816</v>
      </c>
      <c r="M27" s="99">
        <v>0.59</v>
      </c>
      <c r="N27" s="170">
        <f>IF(AND(M27&gt;=$I$32,M27&lt;=$K$32),$L$32,IF(AND(M27&gt;$I$33,M27&lt;=$K$33),$L$33,IF(AND(M27&gt;$I$34,M27&lt;=$K$34),$L$34,IF(AND(M27&gt;$I$35,M27&lt;=$K$35),$L$35,IF(M27&gt;$I$36,$L$36)))))</f>
        <v>5</v>
      </c>
      <c r="O27" s="155">
        <f t="shared" si="4"/>
        <v>16.666666666666668</v>
      </c>
      <c r="P27" s="99">
        <f t="shared" si="9"/>
        <v>15934.41716666667</v>
      </c>
      <c r="Q27" s="90">
        <v>44.77</v>
      </c>
      <c r="R27" s="94">
        <f t="shared" si="5"/>
        <v>5</v>
      </c>
      <c r="S27" s="94">
        <f t="shared" si="6"/>
        <v>17.857142857142858</v>
      </c>
      <c r="T27" s="100">
        <f t="shared" si="10"/>
        <v>51217.769464285717</v>
      </c>
      <c r="U27" s="101">
        <f t="shared" si="11"/>
        <v>96017.77134363493</v>
      </c>
    </row>
    <row r="28" spans="1:21" ht="15" customHeight="1" x14ac:dyDescent="0.25">
      <c r="A28" s="104" t="s">
        <v>113</v>
      </c>
      <c r="B28" s="193">
        <v>17930</v>
      </c>
      <c r="C28" s="194">
        <v>21501.655999999999</v>
      </c>
      <c r="D28" s="195">
        <v>0.82230989325683679</v>
      </c>
      <c r="E28" s="196">
        <v>1</v>
      </c>
      <c r="F28" s="21">
        <v>10.748627197084144</v>
      </c>
      <c r="G28" s="97">
        <f t="shared" si="7"/>
        <v>41105.546334556275</v>
      </c>
      <c r="H28" s="169">
        <v>2539</v>
      </c>
      <c r="I28" s="22">
        <f t="shared" si="8"/>
        <v>8.4685529736116578</v>
      </c>
      <c r="J28" s="23">
        <f t="shared" si="1"/>
        <v>1</v>
      </c>
      <c r="K28" s="23">
        <f t="shared" si="2"/>
        <v>10.748627197084144</v>
      </c>
      <c r="L28" s="98">
        <f t="shared" si="3"/>
        <v>20552.773167278137</v>
      </c>
      <c r="M28" s="99">
        <v>0.96</v>
      </c>
      <c r="N28" s="170">
        <f>IF(AND(M28&gt;=$I$32,M28&lt;=$K$32),$L$32,IF(AND(M28&gt;$I$33,M28&lt;=$K$33),$L$33,IF(AND(M28&gt;$I$34,M28&lt;=$K$34),$L$34,IF(AND(M28&gt;$I$35,M28&lt;=$K$35),$L$35,IF(M28&gt;$I$36,$L$36)))))</f>
        <v>5</v>
      </c>
      <c r="O28" s="155">
        <f t="shared" si="4"/>
        <v>16.666666666666668</v>
      </c>
      <c r="P28" s="99">
        <f t="shared" si="9"/>
        <v>15934.41716666667</v>
      </c>
      <c r="Q28" s="90">
        <v>52.84</v>
      </c>
      <c r="R28" s="94">
        <f t="shared" si="5"/>
        <v>5</v>
      </c>
      <c r="S28" s="94">
        <f t="shared" si="6"/>
        <v>17.857142857142858</v>
      </c>
      <c r="T28" s="100">
        <f t="shared" si="10"/>
        <v>51217.769464285717</v>
      </c>
      <c r="U28" s="101">
        <f t="shared" si="11"/>
        <v>128810.5061327868</v>
      </c>
    </row>
    <row r="29" spans="1:21" ht="19.5" customHeight="1" x14ac:dyDescent="0.25">
      <c r="A29" s="110" t="s">
        <v>105</v>
      </c>
      <c r="B29" s="25">
        <f t="shared" ref="B29:L29" si="12">SUM(B23:B28)</f>
        <v>166812</v>
      </c>
      <c r="C29" s="25">
        <f t="shared" si="12"/>
        <v>200040.9504</v>
      </c>
      <c r="D29" s="139">
        <f t="shared" si="12"/>
        <v>7.6503713281628247</v>
      </c>
      <c r="E29" s="85">
        <f t="shared" si="12"/>
        <v>8</v>
      </c>
      <c r="F29" s="26">
        <f t="shared" si="12"/>
        <v>100</v>
      </c>
      <c r="G29" s="46">
        <f t="shared" si="12"/>
        <v>382426.01199999999</v>
      </c>
      <c r="H29" s="159">
        <f t="shared" si="12"/>
        <v>50065.9</v>
      </c>
      <c r="I29" s="28">
        <f t="shared" si="12"/>
        <v>42.652050410898774</v>
      </c>
      <c r="J29" s="85">
        <f t="shared" si="12"/>
        <v>6</v>
      </c>
      <c r="K29" s="171">
        <f t="shared" si="12"/>
        <v>100</v>
      </c>
      <c r="L29" s="51">
        <f t="shared" si="12"/>
        <v>191213.00599999999</v>
      </c>
      <c r="M29" s="112"/>
      <c r="N29" s="85">
        <f>SUM(N23:N28)</f>
        <v>30</v>
      </c>
      <c r="O29" s="171">
        <f>SUM(O23:O28)</f>
        <v>100.00000000000001</v>
      </c>
      <c r="P29" s="51">
        <f>SUM(P23:P28)</f>
        <v>95606.503000000012</v>
      </c>
      <c r="Q29" s="91"/>
      <c r="R29" s="85">
        <f>SUM(R23:R28)</f>
        <v>28</v>
      </c>
      <c r="S29" s="171">
        <f>SUM(S23:S28)</f>
        <v>100.00000000000001</v>
      </c>
      <c r="T29" s="116">
        <f>SUM(T23:T28)</f>
        <v>286819.50900000002</v>
      </c>
      <c r="U29" s="52">
        <f>SUM(U23:U28)</f>
        <v>956065.03</v>
      </c>
    </row>
    <row r="30" spans="1:21" ht="15.75" thickBot="1" x14ac:dyDescent="0.3">
      <c r="E30" s="1"/>
      <c r="M30" s="2"/>
      <c r="N30" s="2"/>
    </row>
    <row r="31" spans="1:21" ht="39.75" customHeight="1" x14ac:dyDescent="0.25">
      <c r="A31" s="186" t="s">
        <v>29</v>
      </c>
      <c r="B31" s="187"/>
      <c r="C31" s="188"/>
      <c r="E31" s="189" t="s">
        <v>36</v>
      </c>
      <c r="F31" s="190"/>
      <c r="H31" s="57"/>
      <c r="I31" s="57"/>
      <c r="J31" s="177" t="s">
        <v>25</v>
      </c>
      <c r="K31" s="178"/>
      <c r="L31" s="179"/>
      <c r="N31" s="57"/>
      <c r="O31" s="2"/>
    </row>
    <row r="32" spans="1:21" x14ac:dyDescent="0.25">
      <c r="A32" s="63">
        <v>0</v>
      </c>
      <c r="B32" s="64">
        <v>50</v>
      </c>
      <c r="C32" s="65">
        <v>1</v>
      </c>
      <c r="E32" s="70" t="s">
        <v>26</v>
      </c>
      <c r="F32" s="71">
        <v>0.16389999999999999</v>
      </c>
      <c r="H32" s="48"/>
      <c r="I32" s="47"/>
      <c r="J32" s="74">
        <v>0.01</v>
      </c>
      <c r="K32" s="75">
        <v>1.99</v>
      </c>
      <c r="L32" s="76">
        <v>5</v>
      </c>
      <c r="O32" s="2"/>
    </row>
    <row r="33" spans="1:17" ht="15.75" thickBot="1" x14ac:dyDescent="0.3">
      <c r="A33" s="66">
        <v>50.01</v>
      </c>
      <c r="B33" s="64">
        <v>100</v>
      </c>
      <c r="C33" s="65">
        <v>2</v>
      </c>
      <c r="E33" s="72" t="s">
        <v>27</v>
      </c>
      <c r="F33" s="73">
        <v>0.19919999999999999</v>
      </c>
      <c r="H33" s="48"/>
      <c r="I33" s="50"/>
      <c r="J33" s="74">
        <v>2</v>
      </c>
      <c r="K33" s="75">
        <v>2.99</v>
      </c>
      <c r="L33" s="76">
        <v>4</v>
      </c>
      <c r="O33" s="2"/>
    </row>
    <row r="34" spans="1:17" x14ac:dyDescent="0.25">
      <c r="A34" s="66">
        <v>100.01</v>
      </c>
      <c r="B34" s="64">
        <v>150</v>
      </c>
      <c r="C34" s="65">
        <v>3</v>
      </c>
      <c r="E34" s="50"/>
      <c r="G34" s="48"/>
      <c r="H34" s="48"/>
      <c r="I34" s="50"/>
      <c r="J34" s="74">
        <v>3</v>
      </c>
      <c r="K34" s="75">
        <v>3.99</v>
      </c>
      <c r="L34" s="76">
        <v>3</v>
      </c>
      <c r="O34" s="2"/>
    </row>
    <row r="35" spans="1:17" x14ac:dyDescent="0.25">
      <c r="A35" s="66">
        <v>150.01</v>
      </c>
      <c r="B35" s="64">
        <v>200</v>
      </c>
      <c r="C35" s="65">
        <v>4</v>
      </c>
      <c r="F35" s="50"/>
      <c r="G35" s="48"/>
      <c r="H35" s="48"/>
      <c r="I35" s="50"/>
      <c r="J35" s="74">
        <v>4</v>
      </c>
      <c r="K35" s="75">
        <v>4.99</v>
      </c>
      <c r="L35" s="76">
        <v>2</v>
      </c>
      <c r="O35" s="2"/>
    </row>
    <row r="36" spans="1:17" ht="15.75" thickBot="1" x14ac:dyDescent="0.3">
      <c r="A36" s="67">
        <v>200.01</v>
      </c>
      <c r="B36" s="68"/>
      <c r="C36" s="69">
        <v>5</v>
      </c>
      <c r="F36" s="49"/>
      <c r="G36" s="48"/>
      <c r="H36" s="48"/>
      <c r="I36" s="49"/>
      <c r="J36" s="77">
        <v>5</v>
      </c>
      <c r="K36" s="78"/>
      <c r="L36" s="79">
        <v>1</v>
      </c>
      <c r="O36" s="2"/>
    </row>
    <row r="37" spans="1:17" x14ac:dyDescent="0.25">
      <c r="F37" s="49"/>
      <c r="G37" s="49"/>
      <c r="H37" s="49"/>
      <c r="I37" s="48"/>
      <c r="J37" s="49"/>
      <c r="O37" s="2"/>
    </row>
    <row r="38" spans="1:17" ht="15.75" thickBot="1" x14ac:dyDescent="0.3">
      <c r="F38" s="1"/>
      <c r="O38" s="2"/>
    </row>
    <row r="39" spans="1:17" ht="31.5" customHeight="1" x14ac:dyDescent="0.25">
      <c r="A39" s="174" t="s">
        <v>31</v>
      </c>
      <c r="B39" s="175"/>
      <c r="C39" s="176"/>
      <c r="D39" s="31"/>
      <c r="E39" s="31"/>
      <c r="F39" s="32"/>
      <c r="G39" s="33"/>
      <c r="H39" s="33"/>
      <c r="I39" s="34"/>
      <c r="J39" s="180" t="s">
        <v>30</v>
      </c>
      <c r="K39" s="181"/>
      <c r="L39" s="182"/>
      <c r="N39" s="35"/>
      <c r="O39" s="36"/>
      <c r="P39" s="37"/>
      <c r="Q39" s="38"/>
    </row>
    <row r="40" spans="1:17" x14ac:dyDescent="0.25">
      <c r="A40" s="74">
        <v>0.01</v>
      </c>
      <c r="B40" s="75">
        <v>1.99</v>
      </c>
      <c r="C40" s="76">
        <v>1</v>
      </c>
      <c r="D40" s="31"/>
      <c r="E40" s="31"/>
      <c r="F40" s="32"/>
      <c r="G40" s="33"/>
      <c r="H40" s="33"/>
      <c r="I40" s="34"/>
      <c r="J40" s="80">
        <v>0</v>
      </c>
      <c r="K40" s="56">
        <v>10</v>
      </c>
      <c r="L40" s="76">
        <v>1</v>
      </c>
      <c r="N40" s="35"/>
      <c r="O40" s="36"/>
      <c r="P40" s="37"/>
      <c r="Q40" s="38"/>
    </row>
    <row r="41" spans="1:17" x14ac:dyDescent="0.25">
      <c r="A41" s="74">
        <v>2.0099999999999998</v>
      </c>
      <c r="B41" s="75">
        <v>3</v>
      </c>
      <c r="C41" s="76">
        <v>2</v>
      </c>
      <c r="D41" s="31"/>
      <c r="E41" s="31"/>
      <c r="F41" s="32"/>
      <c r="G41" s="33"/>
      <c r="H41" s="33"/>
      <c r="I41" s="34"/>
      <c r="J41" s="81">
        <v>11</v>
      </c>
      <c r="K41" s="56">
        <v>20</v>
      </c>
      <c r="L41" s="76">
        <v>2</v>
      </c>
      <c r="N41" s="35"/>
      <c r="O41" s="36"/>
      <c r="P41" s="37"/>
      <c r="Q41" s="38"/>
    </row>
    <row r="42" spans="1:17" x14ac:dyDescent="0.25">
      <c r="A42" s="74">
        <v>3.01</v>
      </c>
      <c r="B42" s="75">
        <v>4</v>
      </c>
      <c r="C42" s="76">
        <v>3</v>
      </c>
      <c r="D42" s="39"/>
      <c r="E42" s="31"/>
      <c r="F42" s="32"/>
      <c r="G42" s="33"/>
      <c r="H42" s="33"/>
      <c r="I42" s="34"/>
      <c r="J42" s="81">
        <v>21</v>
      </c>
      <c r="K42" s="56">
        <v>30</v>
      </c>
      <c r="L42" s="76">
        <v>3</v>
      </c>
      <c r="N42" s="35"/>
      <c r="O42" s="36"/>
      <c r="P42" s="37"/>
      <c r="Q42" s="38"/>
    </row>
    <row r="43" spans="1:17" x14ac:dyDescent="0.25">
      <c r="A43" s="74">
        <v>4.01</v>
      </c>
      <c r="B43" s="75">
        <v>5</v>
      </c>
      <c r="C43" s="76">
        <v>4</v>
      </c>
      <c r="D43" s="39"/>
      <c r="E43" s="31"/>
      <c r="F43" s="32"/>
      <c r="G43" s="33"/>
      <c r="H43" s="33"/>
      <c r="I43" s="34"/>
      <c r="J43" s="81">
        <v>31</v>
      </c>
      <c r="K43" s="56">
        <v>40</v>
      </c>
      <c r="L43" s="76">
        <v>4</v>
      </c>
      <c r="N43" s="35"/>
      <c r="O43" s="36"/>
      <c r="P43" s="37"/>
      <c r="Q43" s="38"/>
    </row>
    <row r="44" spans="1:17" ht="15.75" thickBot="1" x14ac:dyDescent="0.3">
      <c r="A44" s="77">
        <v>5.01</v>
      </c>
      <c r="B44" s="78"/>
      <c r="C44" s="79">
        <v>5</v>
      </c>
      <c r="D44" s="39"/>
      <c r="E44" s="31"/>
      <c r="F44" s="32"/>
      <c r="G44" s="33"/>
      <c r="H44" s="33"/>
      <c r="I44" s="34"/>
      <c r="J44" s="82">
        <v>41</v>
      </c>
      <c r="K44" s="83"/>
      <c r="L44" s="79">
        <v>5</v>
      </c>
      <c r="N44" s="35"/>
      <c r="O44" s="36"/>
      <c r="P44" s="37"/>
      <c r="Q44" s="38"/>
    </row>
    <row r="45" spans="1:17" x14ac:dyDescent="0.25">
      <c r="A45" s="29"/>
      <c r="B45" s="30"/>
      <c r="C45" s="31"/>
      <c r="D45" s="31"/>
      <c r="E45" s="32"/>
      <c r="F45" s="33"/>
      <c r="G45" s="34"/>
      <c r="H45" s="35"/>
      <c r="I45" s="35"/>
      <c r="J45" s="35"/>
      <c r="K45" s="35"/>
      <c r="L45" s="35"/>
      <c r="M45" s="36"/>
      <c r="N45" s="36"/>
      <c r="O45" s="37"/>
      <c r="P45" s="38"/>
    </row>
    <row r="46" spans="1:17" x14ac:dyDescent="0.25">
      <c r="A46" s="29"/>
      <c r="B46" s="30"/>
      <c r="C46" s="31"/>
      <c r="D46" s="31"/>
      <c r="E46" s="32"/>
      <c r="F46" s="33"/>
      <c r="G46" s="34"/>
      <c r="H46" s="35"/>
      <c r="I46" s="35"/>
      <c r="J46" s="35"/>
      <c r="K46" s="35"/>
      <c r="L46" s="35"/>
      <c r="M46" s="36"/>
      <c r="N46" s="36"/>
      <c r="O46" s="37"/>
      <c r="P46" s="38"/>
    </row>
    <row r="47" spans="1:17" x14ac:dyDescent="0.25">
      <c r="A47" s="29"/>
      <c r="B47" s="30"/>
      <c r="C47" s="31"/>
      <c r="D47" s="31"/>
      <c r="E47" s="32"/>
      <c r="F47" s="33"/>
      <c r="G47" s="34"/>
      <c r="H47" s="35"/>
      <c r="I47" s="35"/>
      <c r="J47" s="35"/>
      <c r="K47" s="35"/>
      <c r="L47" s="35"/>
      <c r="M47" s="36"/>
      <c r="N47" s="36"/>
      <c r="O47" s="37"/>
      <c r="P47" s="38"/>
    </row>
  </sheetData>
  <mergeCells count="7">
    <mergeCell ref="A2:P2"/>
    <mergeCell ref="A14:A16"/>
    <mergeCell ref="A31:C31"/>
    <mergeCell ref="E31:F31"/>
    <mergeCell ref="J31:L31"/>
    <mergeCell ref="A39:C39"/>
    <mergeCell ref="J39:L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opLeftCell="A25" workbookViewId="0">
      <selection activeCell="G42" sqref="G42"/>
    </sheetView>
  </sheetViews>
  <sheetFormatPr baseColWidth="10" defaultRowHeight="15" x14ac:dyDescent="0.25"/>
  <cols>
    <col min="7" max="7" width="17.140625" customWidth="1"/>
    <col min="12" max="12" width="15" customWidth="1"/>
    <col min="16" max="16" width="15.42578125" customWidth="1"/>
    <col min="20" max="20" width="15.42578125" customWidth="1"/>
    <col min="21" max="21" width="16.140625" customWidth="1"/>
  </cols>
  <sheetData>
    <row r="1" spans="1:16" x14ac:dyDescent="0.25">
      <c r="E1" s="1"/>
      <c r="M1" s="2"/>
      <c r="N1" s="2"/>
    </row>
    <row r="2" spans="1:16" ht="26.25" x14ac:dyDescent="0.4">
      <c r="A2" s="183" t="s">
        <v>37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x14ac:dyDescent="0.25">
      <c r="E3" s="1"/>
      <c r="M3" s="2"/>
      <c r="N3" s="2"/>
    </row>
    <row r="4" spans="1:16" x14ac:dyDescent="0.25">
      <c r="A4" s="3" t="s">
        <v>33</v>
      </c>
      <c r="E4" s="1"/>
      <c r="M4" s="2"/>
      <c r="N4" s="2"/>
    </row>
    <row r="5" spans="1:16" x14ac:dyDescent="0.25">
      <c r="E5" s="1"/>
      <c r="M5" s="2"/>
      <c r="N5" s="2"/>
    </row>
    <row r="6" spans="1:16" x14ac:dyDescent="0.25">
      <c r="A6" s="4" t="s">
        <v>1</v>
      </c>
      <c r="B6" s="4" t="s">
        <v>2</v>
      </c>
      <c r="E6" s="1"/>
      <c r="M6" s="2"/>
      <c r="N6" s="2"/>
    </row>
    <row r="7" spans="1:16" ht="39" x14ac:dyDescent="0.25">
      <c r="A7" s="8" t="s">
        <v>3</v>
      </c>
      <c r="B7" s="6">
        <v>1880320.81</v>
      </c>
      <c r="C7" s="3"/>
      <c r="D7" s="3"/>
      <c r="E7" s="1"/>
      <c r="F7" s="9"/>
      <c r="H7" s="3"/>
      <c r="I7" s="3"/>
      <c r="J7" s="3"/>
      <c r="K7" s="3"/>
      <c r="L7" s="3"/>
      <c r="M7" s="2"/>
      <c r="N7" s="2"/>
    </row>
    <row r="8" spans="1:16" x14ac:dyDescent="0.25">
      <c r="E8" s="1"/>
      <c r="M8" s="2"/>
      <c r="N8" s="2"/>
    </row>
    <row r="9" spans="1:16" x14ac:dyDescent="0.25">
      <c r="E9" s="1"/>
      <c r="M9" s="2"/>
      <c r="N9" s="2"/>
    </row>
    <row r="10" spans="1:16" x14ac:dyDescent="0.25">
      <c r="A10" s="3" t="s">
        <v>4</v>
      </c>
      <c r="E10" s="1"/>
      <c r="M10" s="2"/>
      <c r="N10" s="2"/>
    </row>
    <row r="11" spans="1:16" x14ac:dyDescent="0.25">
      <c r="E11" s="1"/>
      <c r="M11" s="2"/>
      <c r="N11" s="2"/>
    </row>
    <row r="12" spans="1:16" s="2" customFormat="1" x14ac:dyDescent="0.25">
      <c r="A12" s="10" t="s">
        <v>5</v>
      </c>
      <c r="B12" s="10" t="s">
        <v>6</v>
      </c>
      <c r="C12" s="10" t="s">
        <v>7</v>
      </c>
      <c r="D12" s="10" t="s">
        <v>8</v>
      </c>
      <c r="E12" s="11"/>
    </row>
    <row r="13" spans="1:16" x14ac:dyDescent="0.25">
      <c r="A13" s="5" t="s">
        <v>9</v>
      </c>
      <c r="B13" s="5" t="s">
        <v>10</v>
      </c>
      <c r="C13" s="103">
        <v>40</v>
      </c>
      <c r="D13" s="45">
        <f>+$B$7*C13/100</f>
        <v>752128.32400000002</v>
      </c>
      <c r="E13" s="1"/>
      <c r="M13" s="2"/>
      <c r="N13" s="2"/>
    </row>
    <row r="14" spans="1:16" x14ac:dyDescent="0.25">
      <c r="A14" s="191" t="s">
        <v>11</v>
      </c>
      <c r="B14" s="5" t="s">
        <v>12</v>
      </c>
      <c r="C14" s="103">
        <v>30</v>
      </c>
      <c r="D14" s="45">
        <f>+$B$7*C14/100</f>
        <v>564096.24300000002</v>
      </c>
      <c r="E14" s="1"/>
      <c r="M14" s="2"/>
      <c r="N14" s="2"/>
    </row>
    <row r="15" spans="1:16" x14ac:dyDescent="0.25">
      <c r="A15" s="192"/>
      <c r="B15" s="8" t="s">
        <v>13</v>
      </c>
      <c r="C15" s="103">
        <v>20</v>
      </c>
      <c r="D15" s="45">
        <f>+$B$7*C15/100</f>
        <v>376064.16200000001</v>
      </c>
      <c r="E15" s="1"/>
      <c r="M15" s="2"/>
      <c r="N15" s="2"/>
    </row>
    <row r="16" spans="1:16" x14ac:dyDescent="0.25">
      <c r="A16" s="192"/>
      <c r="B16" s="5" t="s">
        <v>23</v>
      </c>
      <c r="C16" s="103">
        <v>10</v>
      </c>
      <c r="D16" s="45">
        <f>+$B$7*C16/100</f>
        <v>188032.08100000001</v>
      </c>
      <c r="E16" s="1"/>
      <c r="M16" s="2"/>
      <c r="N16" s="2"/>
    </row>
    <row r="17" spans="1:21" x14ac:dyDescent="0.25">
      <c r="A17" s="5" t="s">
        <v>14</v>
      </c>
      <c r="B17" s="7"/>
      <c r="C17" s="96">
        <f>SUM(C13:C16)</f>
        <v>100</v>
      </c>
      <c r="D17" s="45">
        <f>SUM(D13:D16)</f>
        <v>1880320.81</v>
      </c>
      <c r="E17" s="1"/>
      <c r="M17" s="2"/>
      <c r="N17" s="2"/>
    </row>
    <row r="18" spans="1:21" x14ac:dyDescent="0.25">
      <c r="E18" s="1"/>
      <c r="M18" s="2"/>
      <c r="N18" s="2"/>
    </row>
    <row r="19" spans="1:21" x14ac:dyDescent="0.25">
      <c r="E19" s="1"/>
      <c r="M19" s="2"/>
      <c r="N19" s="2"/>
    </row>
    <row r="20" spans="1:21" x14ac:dyDescent="0.25">
      <c r="A20" s="12" t="s">
        <v>15</v>
      </c>
      <c r="E20" s="1"/>
      <c r="M20" s="2"/>
      <c r="N20" s="2"/>
    </row>
    <row r="21" spans="1:21" x14ac:dyDescent="0.25">
      <c r="E21" s="1"/>
      <c r="M21" s="2"/>
      <c r="N21" s="2"/>
    </row>
    <row r="22" spans="1:21" ht="69.75" customHeight="1" x14ac:dyDescent="0.25">
      <c r="A22" s="13" t="s">
        <v>16</v>
      </c>
      <c r="B22" s="14" t="s">
        <v>17</v>
      </c>
      <c r="C22" s="14" t="s">
        <v>34</v>
      </c>
      <c r="D22" s="14" t="s">
        <v>28</v>
      </c>
      <c r="E22" s="14" t="s">
        <v>18</v>
      </c>
      <c r="F22" s="14" t="s">
        <v>7</v>
      </c>
      <c r="G22" s="14" t="s">
        <v>8</v>
      </c>
      <c r="H22" s="86" t="s">
        <v>32</v>
      </c>
      <c r="I22" s="86" t="s">
        <v>35</v>
      </c>
      <c r="J22" s="16" t="s">
        <v>18</v>
      </c>
      <c r="K22" s="17" t="s">
        <v>7</v>
      </c>
      <c r="L22" s="17" t="s">
        <v>8</v>
      </c>
      <c r="M22" s="40" t="s">
        <v>24</v>
      </c>
      <c r="N22" s="41" t="s">
        <v>18</v>
      </c>
      <c r="O22" s="42" t="s">
        <v>7</v>
      </c>
      <c r="P22" s="42" t="s">
        <v>8</v>
      </c>
      <c r="Q22" s="18" t="s">
        <v>19</v>
      </c>
      <c r="R22" s="18" t="s">
        <v>18</v>
      </c>
      <c r="S22" s="18" t="s">
        <v>7</v>
      </c>
      <c r="T22" s="18" t="s">
        <v>8</v>
      </c>
      <c r="U22" s="14" t="s">
        <v>20</v>
      </c>
    </row>
    <row r="23" spans="1:21" ht="15" customHeight="1" x14ac:dyDescent="0.25">
      <c r="A23" s="104" t="s">
        <v>38</v>
      </c>
      <c r="B23" s="20">
        <v>48729</v>
      </c>
      <c r="C23" s="60">
        <f t="shared" ref="C23:C28" si="0">((B23*$F$35)+B23)</f>
        <v>56715.683100000002</v>
      </c>
      <c r="D23" s="105">
        <v>2.1690360647547138</v>
      </c>
      <c r="E23" s="84">
        <f>IF(AND(D23&gt;=$A$43,D23&lt;=$B$43),$C$43,IF(AND(D23&gt;$A$44,D23&lt;=$B$44),$C$44,IF(AND(D23&gt;$A$45,D23&lt;=$B$45),$C$45,IF(AND(D23&gt;$A$46,D23&lt;=$B$46),$C$46,IF(D23&gt;$A$47,$C$47)))))</f>
        <v>2</v>
      </c>
      <c r="F23" s="21">
        <f>+E23*100/$E$32</f>
        <v>13.333333333333334</v>
      </c>
      <c r="G23" s="97">
        <f>+$D$13*F23/100</f>
        <v>100283.77653333334</v>
      </c>
      <c r="H23" s="87">
        <v>855.4</v>
      </c>
      <c r="I23" s="22">
        <f>+C23/H23</f>
        <v>66.303113280336689</v>
      </c>
      <c r="J23" s="23">
        <f>IF(AND(I23&gt;=$A$35,I23&lt;=$B$35),$C$35,IF(AND(I23&gt;$A$36,I23&lt;=$B$36),$C$36,IF(AND(I23&gt;$A$37,I23&lt;=$B$37),$C$37,IF(AND(I23&gt;$A$38,I23&lt;=$B$38),$C$38,IF(I23&gt;$A$39,$C$39)))))</f>
        <v>2</v>
      </c>
      <c r="K23" s="106">
        <f>+J23*100/$J$32</f>
        <v>7.6923076923076925</v>
      </c>
      <c r="L23" s="98">
        <f t="shared" ref="L23:L31" si="1">+$D$15*K23/100</f>
        <v>28928.012461538463</v>
      </c>
      <c r="M23" s="43">
        <v>1.55</v>
      </c>
      <c r="N23" s="44">
        <f t="shared" ref="N23:N31" si="2">IF(AND(M23&gt;=$J$35,M23&lt;=$K$35),$L$35,IF(AND(M23&gt;$J$36,M23&lt;=$K$36),$L$36,IF(AND(M23&gt;$J$37,M23&lt;=$K$37),$L$37,IF(AND(M23&gt;$J$38,M23&lt;=$K$38),$L$38,IF(M23&gt;$J$39,$L$39)))))</f>
        <v>5</v>
      </c>
      <c r="O23" s="44">
        <f>+N23*100/$N$32</f>
        <v>11.111111111111111</v>
      </c>
      <c r="P23" s="99">
        <f>+$D$16*O23/100</f>
        <v>20892.453444444443</v>
      </c>
      <c r="Q23" s="107">
        <v>27.63</v>
      </c>
      <c r="R23" s="89">
        <f>IF(AND(Q23&gt;=$J$43,Q23&lt;=$K$43),$L$43,IF(AND(Q23&gt;$J$44,Q23&lt;=$K$44),$L$44,IF(AND(Q23&gt;$J$45,Q23&lt;=$K$45),$L$45,IF(AND(Q23&gt;$J$46,Q23&lt;=$K$46),$L$46,IF(Q23&gt;$J$47,$L$47)))))</f>
        <v>3</v>
      </c>
      <c r="S23" s="94">
        <f>+R23*100/$R$32</f>
        <v>11.538461538461538</v>
      </c>
      <c r="T23" s="100">
        <f>+$D$14*F23/100</f>
        <v>75212.832399999999</v>
      </c>
      <c r="U23" s="101">
        <f t="shared" ref="U23:U31" si="3">+G23+L23+P23+T23</f>
        <v>225317.07483931625</v>
      </c>
    </row>
    <row r="24" spans="1:21" x14ac:dyDescent="0.25">
      <c r="A24" s="108" t="s">
        <v>39</v>
      </c>
      <c r="B24" s="20">
        <v>40557</v>
      </c>
      <c r="C24" s="60">
        <f t="shared" si="0"/>
        <v>47204.292300000001</v>
      </c>
      <c r="D24" s="105">
        <v>1.8052710080235552</v>
      </c>
      <c r="E24" s="84">
        <f t="shared" ref="E24:E31" si="4">IF(AND(D24&gt;=$A$43,D24&lt;=$B$43),$C$43,IF(AND(D24&gt;$A$44,D24&lt;=$B$44),$C$44,IF(AND(D24&gt;$A$45,D24&lt;=$B$45),$C$45,IF(AND(D24&gt;$A$46,D24&lt;=$B$46),$C$46,IF(D24&gt;$A$47,$C$47)))))</f>
        <v>1</v>
      </c>
      <c r="F24" s="21">
        <f t="shared" ref="F24:F31" si="5">+E24*100/$E$32</f>
        <v>6.666666666666667</v>
      </c>
      <c r="G24" s="97">
        <f t="shared" ref="G24:G31" si="6">+$D$13*F24/100</f>
        <v>50141.888266666669</v>
      </c>
      <c r="H24" s="87">
        <v>242.8</v>
      </c>
      <c r="I24" s="22">
        <f t="shared" ref="I24:I31" si="7">+C24/H24</f>
        <v>194.41636037891269</v>
      </c>
      <c r="J24" s="23">
        <f t="shared" ref="J24:J31" si="8">IF(AND(I24&gt;=$A$35,I24&lt;=$B$35),$C$35,IF(AND(I24&gt;$A$36,I24&lt;=$B$36),$C$36,IF(AND(I24&gt;$A$37,I24&lt;=$B$37),$C$37,IF(AND(I24&gt;$A$38,I24&lt;=$B$38),$C$38,IF(I24&gt;$A$39,$C$39)))))</f>
        <v>4</v>
      </c>
      <c r="K24" s="106">
        <f t="shared" ref="K24:K31" si="9">+J24*100/$J$32</f>
        <v>15.384615384615385</v>
      </c>
      <c r="L24" s="98">
        <f t="shared" si="1"/>
        <v>57856.024923076926</v>
      </c>
      <c r="M24" s="43">
        <v>0.81</v>
      </c>
      <c r="N24" s="44">
        <f t="shared" si="2"/>
        <v>5</v>
      </c>
      <c r="O24" s="44">
        <f t="shared" ref="O24:O31" si="10">+N24*100/$N$32</f>
        <v>11.111111111111111</v>
      </c>
      <c r="P24" s="99">
        <f t="shared" ref="P24:P31" si="11">+$D$16*O24/100</f>
        <v>20892.453444444443</v>
      </c>
      <c r="Q24" s="107">
        <v>18.87</v>
      </c>
      <c r="R24" s="89">
        <f t="shared" ref="R24:R31" si="12">IF(AND(Q24&gt;=$J$43,Q24&lt;=$K$43),$L$43,IF(AND(Q24&gt;$J$44,Q24&lt;=$K$44),$L$44,IF(AND(Q24&gt;$J$45,Q24&lt;=$K$45),$L$45,IF(AND(Q24&gt;$J$46,Q24&lt;=$K$46),$L$46,IF(Q24&gt;$J$47,$L$47)))))</f>
        <v>2</v>
      </c>
      <c r="S24" s="94">
        <f t="shared" ref="S24:S31" si="13">+R24*100/$R$32</f>
        <v>7.6923076923076925</v>
      </c>
      <c r="T24" s="100">
        <f t="shared" ref="T24:T31" si="14">+$D$14*F24/100</f>
        <v>37606.4162</v>
      </c>
      <c r="U24" s="101">
        <f t="shared" si="3"/>
        <v>166496.78283418802</v>
      </c>
    </row>
    <row r="25" spans="1:21" ht="15" customHeight="1" x14ac:dyDescent="0.25">
      <c r="A25" s="19" t="s">
        <v>40</v>
      </c>
      <c r="B25" s="20">
        <v>57657</v>
      </c>
      <c r="C25" s="60">
        <f t="shared" si="0"/>
        <v>67106.982300000003</v>
      </c>
      <c r="D25" s="105">
        <v>2.5664418594914991</v>
      </c>
      <c r="E25" s="84">
        <f t="shared" si="4"/>
        <v>2</v>
      </c>
      <c r="F25" s="21">
        <f t="shared" si="5"/>
        <v>13.333333333333334</v>
      </c>
      <c r="G25" s="97">
        <f t="shared" si="6"/>
        <v>100283.77653333334</v>
      </c>
      <c r="H25" s="87">
        <v>717.8</v>
      </c>
      <c r="I25" s="22">
        <f t="shared" si="7"/>
        <v>93.489805377542496</v>
      </c>
      <c r="J25" s="23">
        <f t="shared" si="8"/>
        <v>2</v>
      </c>
      <c r="K25" s="106">
        <f t="shared" si="9"/>
        <v>7.6923076923076925</v>
      </c>
      <c r="L25" s="98">
        <f t="shared" si="1"/>
        <v>28928.012461538463</v>
      </c>
      <c r="M25" s="43">
        <v>0.95</v>
      </c>
      <c r="N25" s="44">
        <f t="shared" si="2"/>
        <v>5</v>
      </c>
      <c r="O25" s="44">
        <f t="shared" si="10"/>
        <v>11.111111111111111</v>
      </c>
      <c r="P25" s="99">
        <f t="shared" si="11"/>
        <v>20892.453444444443</v>
      </c>
      <c r="Q25" s="107">
        <v>32.71</v>
      </c>
      <c r="R25" s="89">
        <f t="shared" si="12"/>
        <v>4</v>
      </c>
      <c r="S25" s="94">
        <f t="shared" si="13"/>
        <v>15.384615384615385</v>
      </c>
      <c r="T25" s="100">
        <f t="shared" si="14"/>
        <v>75212.832399999999</v>
      </c>
      <c r="U25" s="101">
        <f t="shared" si="3"/>
        <v>225317.07483931625</v>
      </c>
    </row>
    <row r="26" spans="1:21" ht="15" customHeight="1" x14ac:dyDescent="0.25">
      <c r="A26" s="19" t="s">
        <v>41</v>
      </c>
      <c r="B26" s="20">
        <v>64477</v>
      </c>
      <c r="C26" s="60">
        <f t="shared" si="0"/>
        <v>75044.780299999999</v>
      </c>
      <c r="D26" s="105">
        <v>2.8700229386731566</v>
      </c>
      <c r="E26" s="84">
        <f t="shared" si="4"/>
        <v>2</v>
      </c>
      <c r="F26" s="21">
        <f t="shared" si="5"/>
        <v>13.333333333333334</v>
      </c>
      <c r="G26" s="97">
        <f t="shared" si="6"/>
        <v>100283.77653333334</v>
      </c>
      <c r="H26" s="87">
        <v>636.5</v>
      </c>
      <c r="I26" s="22">
        <f t="shared" si="7"/>
        <v>117.90224713275727</v>
      </c>
      <c r="J26" s="23">
        <f t="shared" si="8"/>
        <v>3</v>
      </c>
      <c r="K26" s="106">
        <f t="shared" si="9"/>
        <v>11.538461538461538</v>
      </c>
      <c r="L26" s="98">
        <f t="shared" si="1"/>
        <v>43392.018692307698</v>
      </c>
      <c r="M26" s="43">
        <v>1</v>
      </c>
      <c r="N26" s="44">
        <f t="shared" si="2"/>
        <v>5</v>
      </c>
      <c r="O26" s="44">
        <f t="shared" si="10"/>
        <v>11.111111111111111</v>
      </c>
      <c r="P26" s="99">
        <f t="shared" si="11"/>
        <v>20892.453444444443</v>
      </c>
      <c r="Q26" s="107">
        <v>31.6</v>
      </c>
      <c r="R26" s="89">
        <f t="shared" si="12"/>
        <v>4</v>
      </c>
      <c r="S26" s="94">
        <f t="shared" si="13"/>
        <v>15.384615384615385</v>
      </c>
      <c r="T26" s="100">
        <f t="shared" si="14"/>
        <v>75212.832399999999</v>
      </c>
      <c r="U26" s="101">
        <f t="shared" si="3"/>
        <v>239781.08107008552</v>
      </c>
    </row>
    <row r="27" spans="1:21" ht="17.25" customHeight="1" x14ac:dyDescent="0.25">
      <c r="A27" s="19" t="s">
        <v>42</v>
      </c>
      <c r="B27" s="20">
        <v>30288</v>
      </c>
      <c r="C27" s="60">
        <f t="shared" si="0"/>
        <v>35252.203200000004</v>
      </c>
      <c r="D27" s="105">
        <v>1.3481784080765691</v>
      </c>
      <c r="E27" s="84">
        <f t="shared" si="4"/>
        <v>1</v>
      </c>
      <c r="F27" s="21">
        <f t="shared" si="5"/>
        <v>6.666666666666667</v>
      </c>
      <c r="G27" s="97">
        <f t="shared" si="6"/>
        <v>50141.888266666669</v>
      </c>
      <c r="H27" s="87">
        <v>289.60000000000002</v>
      </c>
      <c r="I27" s="22">
        <f t="shared" si="7"/>
        <v>121.72722099447515</v>
      </c>
      <c r="J27" s="23">
        <f t="shared" si="8"/>
        <v>3</v>
      </c>
      <c r="K27" s="106">
        <f t="shared" si="9"/>
        <v>11.538461538461538</v>
      </c>
      <c r="L27" s="98">
        <f t="shared" si="1"/>
        <v>43392.018692307698</v>
      </c>
      <c r="M27" s="43">
        <v>1.88</v>
      </c>
      <c r="N27" s="44">
        <f t="shared" si="2"/>
        <v>5</v>
      </c>
      <c r="O27" s="44">
        <f t="shared" si="10"/>
        <v>11.111111111111111</v>
      </c>
      <c r="P27" s="99">
        <f t="shared" si="11"/>
        <v>20892.453444444443</v>
      </c>
      <c r="Q27" s="107">
        <v>16.3</v>
      </c>
      <c r="R27" s="89">
        <f t="shared" si="12"/>
        <v>2</v>
      </c>
      <c r="S27" s="94">
        <f t="shared" si="13"/>
        <v>7.6923076923076925</v>
      </c>
      <c r="T27" s="100">
        <f t="shared" si="14"/>
        <v>37606.4162</v>
      </c>
      <c r="U27" s="101">
        <f t="shared" si="3"/>
        <v>152032.77660341881</v>
      </c>
    </row>
    <row r="28" spans="1:21" ht="15" customHeight="1" x14ac:dyDescent="0.25">
      <c r="A28" s="19" t="s">
        <v>43</v>
      </c>
      <c r="B28" s="20">
        <v>43860</v>
      </c>
      <c r="C28" s="60">
        <f t="shared" si="0"/>
        <v>51048.654000000002</v>
      </c>
      <c r="D28" s="105">
        <v>1.9523192883779863</v>
      </c>
      <c r="E28" s="84">
        <f t="shared" si="4"/>
        <v>1</v>
      </c>
      <c r="F28" s="21">
        <f t="shared" si="5"/>
        <v>6.666666666666667</v>
      </c>
      <c r="G28" s="97">
        <f t="shared" si="6"/>
        <v>50141.888266666669</v>
      </c>
      <c r="H28" s="87">
        <v>869.1</v>
      </c>
      <c r="I28" s="22">
        <f t="shared" si="7"/>
        <v>58.737376596479116</v>
      </c>
      <c r="J28" s="23">
        <f t="shared" si="8"/>
        <v>2</v>
      </c>
      <c r="K28" s="106">
        <f t="shared" si="9"/>
        <v>7.6923076923076925</v>
      </c>
      <c r="L28" s="98">
        <f t="shared" si="1"/>
        <v>28928.012461538463</v>
      </c>
      <c r="M28" s="43">
        <v>0.72</v>
      </c>
      <c r="N28" s="44">
        <f t="shared" si="2"/>
        <v>5</v>
      </c>
      <c r="O28" s="44">
        <f t="shared" si="10"/>
        <v>11.111111111111111</v>
      </c>
      <c r="P28" s="99">
        <f t="shared" si="11"/>
        <v>20892.453444444443</v>
      </c>
      <c r="Q28" s="107">
        <v>19.63</v>
      </c>
      <c r="R28" s="89">
        <f t="shared" si="12"/>
        <v>2</v>
      </c>
      <c r="S28" s="94">
        <f t="shared" si="13"/>
        <v>7.6923076923076925</v>
      </c>
      <c r="T28" s="100">
        <f t="shared" si="14"/>
        <v>37606.4162</v>
      </c>
      <c r="U28" s="101">
        <f t="shared" si="3"/>
        <v>137568.77037264957</v>
      </c>
    </row>
    <row r="29" spans="1:21" x14ac:dyDescent="0.25">
      <c r="A29" s="109" t="s">
        <v>44</v>
      </c>
      <c r="B29" s="20">
        <v>1494</v>
      </c>
      <c r="C29" s="60">
        <f>((B29*$F$36)+B29)</f>
        <v>1791.6048000000001</v>
      </c>
      <c r="D29" s="105">
        <v>6.8518180732053222E-2</v>
      </c>
      <c r="E29" s="84">
        <f t="shared" si="4"/>
        <v>1</v>
      </c>
      <c r="F29" s="21">
        <f t="shared" si="5"/>
        <v>6.666666666666667</v>
      </c>
      <c r="G29" s="97">
        <f t="shared" si="6"/>
        <v>50141.888266666669</v>
      </c>
      <c r="H29" s="87">
        <v>54396.6</v>
      </c>
      <c r="I29" s="22">
        <f t="shared" si="7"/>
        <v>3.2935970262847315E-2</v>
      </c>
      <c r="J29" s="23">
        <f t="shared" si="8"/>
        <v>1</v>
      </c>
      <c r="K29" s="106">
        <f t="shared" si="9"/>
        <v>3.8461538461538463</v>
      </c>
      <c r="L29" s="98">
        <f t="shared" si="1"/>
        <v>14464.006230769231</v>
      </c>
      <c r="M29" s="43">
        <v>1.4</v>
      </c>
      <c r="N29" s="44">
        <f t="shared" si="2"/>
        <v>5</v>
      </c>
      <c r="O29" s="44">
        <f t="shared" si="10"/>
        <v>11.111111111111111</v>
      </c>
      <c r="P29" s="99">
        <f t="shared" si="11"/>
        <v>20892.453444444443</v>
      </c>
      <c r="Q29" s="107">
        <v>66.760000000000005</v>
      </c>
      <c r="R29" s="89">
        <f t="shared" si="12"/>
        <v>5</v>
      </c>
      <c r="S29" s="94">
        <f t="shared" si="13"/>
        <v>19.23076923076923</v>
      </c>
      <c r="T29" s="100">
        <f t="shared" si="14"/>
        <v>37606.4162</v>
      </c>
      <c r="U29" s="101">
        <f t="shared" si="3"/>
        <v>123104.76414188035</v>
      </c>
    </row>
    <row r="30" spans="1:21" ht="15" customHeight="1" x14ac:dyDescent="0.25">
      <c r="A30" s="19" t="s">
        <v>45</v>
      </c>
      <c r="B30" s="20">
        <v>63771</v>
      </c>
      <c r="C30" s="60">
        <f>((B30*$F$35)+B30)</f>
        <v>74223.066900000005</v>
      </c>
      <c r="D30" s="105">
        <v>2.8385863492189713</v>
      </c>
      <c r="E30" s="84">
        <f t="shared" si="4"/>
        <v>2</v>
      </c>
      <c r="F30" s="21">
        <f t="shared" si="5"/>
        <v>13.333333333333334</v>
      </c>
      <c r="G30" s="97">
        <f t="shared" si="6"/>
        <v>100283.77653333334</v>
      </c>
      <c r="H30" s="87">
        <v>392.7</v>
      </c>
      <c r="I30" s="22">
        <f t="shared" si="7"/>
        <v>189.00704583651645</v>
      </c>
      <c r="J30" s="23">
        <f t="shared" si="8"/>
        <v>4</v>
      </c>
      <c r="K30" s="106">
        <f t="shared" si="9"/>
        <v>15.384615384615385</v>
      </c>
      <c r="L30" s="98">
        <f t="shared" si="1"/>
        <v>57856.024923076926</v>
      </c>
      <c r="M30" s="43">
        <v>1.1100000000000001</v>
      </c>
      <c r="N30" s="44">
        <f t="shared" si="2"/>
        <v>5</v>
      </c>
      <c r="O30" s="44">
        <f t="shared" si="10"/>
        <v>11.111111111111111</v>
      </c>
      <c r="P30" s="99">
        <f t="shared" si="11"/>
        <v>20892.453444444443</v>
      </c>
      <c r="Q30" s="107">
        <v>15</v>
      </c>
      <c r="R30" s="89">
        <f t="shared" si="12"/>
        <v>2</v>
      </c>
      <c r="S30" s="94">
        <f t="shared" si="13"/>
        <v>7.6923076923076925</v>
      </c>
      <c r="T30" s="100">
        <f t="shared" si="14"/>
        <v>75212.832399999999</v>
      </c>
      <c r="U30" s="101">
        <f t="shared" si="3"/>
        <v>254245.08730085474</v>
      </c>
    </row>
    <row r="31" spans="1:21" ht="15" customHeight="1" x14ac:dyDescent="0.25">
      <c r="A31" s="19" t="s">
        <v>46</v>
      </c>
      <c r="B31" s="20">
        <v>78279</v>
      </c>
      <c r="C31" s="60">
        <f>((B31*$F$35)+B31)</f>
        <v>91108.928100000005</v>
      </c>
      <c r="D31" s="105">
        <v>3.4843749739432694</v>
      </c>
      <c r="E31" s="84">
        <f t="shared" si="4"/>
        <v>3</v>
      </c>
      <c r="F31" s="21">
        <f t="shared" si="5"/>
        <v>20</v>
      </c>
      <c r="G31" s="97">
        <f t="shared" si="6"/>
        <v>150425.6648</v>
      </c>
      <c r="H31" s="87">
        <v>444.3</v>
      </c>
      <c r="I31" s="22">
        <f t="shared" si="7"/>
        <v>205.06173328831872</v>
      </c>
      <c r="J31" s="23">
        <f t="shared" si="8"/>
        <v>5</v>
      </c>
      <c r="K31" s="106">
        <f t="shared" si="9"/>
        <v>19.23076923076923</v>
      </c>
      <c r="L31" s="98">
        <f t="shared" si="1"/>
        <v>72320.031153846154</v>
      </c>
      <c r="M31" s="43">
        <v>1.51</v>
      </c>
      <c r="N31" s="44">
        <f t="shared" si="2"/>
        <v>5</v>
      </c>
      <c r="O31" s="44">
        <f t="shared" si="10"/>
        <v>11.111111111111111</v>
      </c>
      <c r="P31" s="99">
        <f t="shared" si="11"/>
        <v>20892.453444444443</v>
      </c>
      <c r="Q31" s="107">
        <v>15.75</v>
      </c>
      <c r="R31" s="89">
        <f t="shared" si="12"/>
        <v>2</v>
      </c>
      <c r="S31" s="94">
        <f t="shared" si="13"/>
        <v>7.6923076923076925</v>
      </c>
      <c r="T31" s="100">
        <f t="shared" si="14"/>
        <v>112819.24859999999</v>
      </c>
      <c r="U31" s="101">
        <f t="shared" si="3"/>
        <v>356457.3979982906</v>
      </c>
    </row>
    <row r="32" spans="1:21" ht="19.5" customHeight="1" x14ac:dyDescent="0.25">
      <c r="A32" s="110" t="s">
        <v>47</v>
      </c>
      <c r="B32" s="25">
        <f>SUM(B23:B31)</f>
        <v>429112</v>
      </c>
      <c r="C32" s="25">
        <f>SUM(C23:C31)</f>
        <v>499496.19499999995</v>
      </c>
      <c r="D32" s="25"/>
      <c r="E32" s="28">
        <f>SUM(E23:E31)</f>
        <v>15</v>
      </c>
      <c r="F32" s="26">
        <f>SUM(F23:F31)</f>
        <v>100</v>
      </c>
      <c r="G32" s="46">
        <f>SUM(G23:G31)</f>
        <v>752128.32400000002</v>
      </c>
      <c r="H32" s="111">
        <f>SUM(H23:H31)</f>
        <v>58844.799999999996</v>
      </c>
      <c r="I32" s="62">
        <f>C32/H32</f>
        <v>8.4883659218826466</v>
      </c>
      <c r="J32" s="85">
        <f>SUM(J23:J31)</f>
        <v>26</v>
      </c>
      <c r="K32" s="26">
        <f>SUM(K23:K31)</f>
        <v>100</v>
      </c>
      <c r="L32" s="51">
        <f>SUM(L23:L31)</f>
        <v>376064.16200000001</v>
      </c>
      <c r="M32" s="112"/>
      <c r="N32" s="113">
        <f>SUM(N23:N31)</f>
        <v>45</v>
      </c>
      <c r="O32" s="85">
        <f>SUM(O23:O31)</f>
        <v>100.00000000000001</v>
      </c>
      <c r="P32" s="51">
        <f>SUM(P23:P31)</f>
        <v>188032.08100000001</v>
      </c>
      <c r="Q32" s="114"/>
      <c r="R32" s="115">
        <f>SUM(R23:R31)</f>
        <v>26</v>
      </c>
      <c r="S32" s="95">
        <f>SUM(S23:S31)</f>
        <v>100</v>
      </c>
      <c r="T32" s="116">
        <f>SUM(T23:T31)</f>
        <v>564096.24300000002</v>
      </c>
      <c r="U32" s="52">
        <f>SUM(U23:U31)</f>
        <v>1880320.8100000003</v>
      </c>
    </row>
    <row r="33" spans="1:16" ht="15.75" thickBot="1" x14ac:dyDescent="0.3">
      <c r="E33" s="1"/>
      <c r="M33" s="2"/>
      <c r="N33" s="2"/>
    </row>
    <row r="34" spans="1:16" ht="47.25" customHeight="1" x14ac:dyDescent="0.25">
      <c r="A34" s="186" t="s">
        <v>29</v>
      </c>
      <c r="B34" s="187"/>
      <c r="C34" s="188"/>
      <c r="E34" s="189" t="s">
        <v>36</v>
      </c>
      <c r="F34" s="190"/>
      <c r="G34" s="57"/>
      <c r="H34" s="57"/>
      <c r="J34" s="177" t="s">
        <v>25</v>
      </c>
      <c r="K34" s="178"/>
      <c r="L34" s="179"/>
      <c r="M34" s="2"/>
    </row>
    <row r="35" spans="1:16" x14ac:dyDescent="0.25">
      <c r="A35" s="63">
        <v>0</v>
      </c>
      <c r="B35" s="64">
        <v>50</v>
      </c>
      <c r="C35" s="65">
        <v>1</v>
      </c>
      <c r="E35" s="70" t="s">
        <v>26</v>
      </c>
      <c r="F35" s="71">
        <v>0.16389999999999999</v>
      </c>
      <c r="G35" s="49"/>
      <c r="H35" s="49"/>
      <c r="J35" s="74">
        <v>0.01</v>
      </c>
      <c r="K35" s="75">
        <v>1.99</v>
      </c>
      <c r="L35" s="76">
        <v>5</v>
      </c>
    </row>
    <row r="36" spans="1:16" ht="15.75" thickBot="1" x14ac:dyDescent="0.3">
      <c r="A36" s="66">
        <v>50.01</v>
      </c>
      <c r="B36" s="64">
        <v>100</v>
      </c>
      <c r="C36" s="65">
        <v>2</v>
      </c>
      <c r="E36" s="72" t="s">
        <v>27</v>
      </c>
      <c r="F36" s="73">
        <v>0.19919999999999999</v>
      </c>
      <c r="G36" s="49"/>
      <c r="H36" s="49"/>
      <c r="J36" s="74">
        <v>2</v>
      </c>
      <c r="K36" s="75">
        <v>2.99</v>
      </c>
      <c r="L36" s="76">
        <v>4</v>
      </c>
    </row>
    <row r="37" spans="1:16" x14ac:dyDescent="0.25">
      <c r="A37" s="66">
        <v>100.01</v>
      </c>
      <c r="B37" s="64">
        <v>150</v>
      </c>
      <c r="C37" s="65">
        <v>3</v>
      </c>
      <c r="E37" s="50"/>
      <c r="F37" s="48"/>
      <c r="G37" s="49"/>
      <c r="H37" s="49"/>
      <c r="J37" s="74">
        <v>3</v>
      </c>
      <c r="K37" s="75">
        <v>3.99</v>
      </c>
      <c r="L37" s="76">
        <v>3</v>
      </c>
    </row>
    <row r="38" spans="1:16" x14ac:dyDescent="0.25">
      <c r="A38" s="66">
        <v>150.01</v>
      </c>
      <c r="B38" s="64">
        <v>200</v>
      </c>
      <c r="C38" s="65">
        <v>4</v>
      </c>
      <c r="E38" s="50"/>
      <c r="F38" s="48"/>
      <c r="G38" s="49"/>
      <c r="H38" s="49"/>
      <c r="J38" s="74">
        <v>4</v>
      </c>
      <c r="K38" s="75">
        <v>4.99</v>
      </c>
      <c r="L38" s="76">
        <v>2</v>
      </c>
    </row>
    <row r="39" spans="1:16" ht="15.75" thickBot="1" x14ac:dyDescent="0.3">
      <c r="A39" s="67">
        <v>200.01</v>
      </c>
      <c r="B39" s="68"/>
      <c r="C39" s="69">
        <v>5</v>
      </c>
      <c r="E39" s="49"/>
      <c r="F39" s="48"/>
      <c r="G39" s="49"/>
      <c r="H39" s="49"/>
      <c r="J39" s="77">
        <v>5</v>
      </c>
      <c r="K39" s="78"/>
      <c r="L39" s="79">
        <v>1</v>
      </c>
    </row>
    <row r="40" spans="1:16" x14ac:dyDescent="0.25">
      <c r="E40" s="1"/>
      <c r="M40" s="2"/>
      <c r="N40" s="2"/>
    </row>
    <row r="41" spans="1:16" ht="15.75" thickBot="1" x14ac:dyDescent="0.3">
      <c r="E41" s="1"/>
      <c r="M41" s="2"/>
      <c r="N41" s="2"/>
    </row>
    <row r="42" spans="1:16" ht="26.25" customHeight="1" x14ac:dyDescent="0.25">
      <c r="A42" s="174" t="s">
        <v>31</v>
      </c>
      <c r="B42" s="175"/>
      <c r="C42" s="176"/>
      <c r="D42" s="31"/>
      <c r="E42" s="32"/>
      <c r="F42" s="33"/>
      <c r="G42" s="34"/>
      <c r="H42" s="35"/>
      <c r="I42" s="35"/>
      <c r="J42" s="180" t="s">
        <v>30</v>
      </c>
      <c r="K42" s="181"/>
      <c r="L42" s="182"/>
      <c r="M42" s="36"/>
      <c r="N42" s="36"/>
      <c r="O42" s="37"/>
      <c r="P42" s="38"/>
    </row>
    <row r="43" spans="1:16" x14ac:dyDescent="0.25">
      <c r="A43" s="74">
        <v>0.01</v>
      </c>
      <c r="B43" s="75">
        <v>1.99</v>
      </c>
      <c r="C43" s="76">
        <v>1</v>
      </c>
      <c r="D43" s="31"/>
      <c r="E43" s="32"/>
      <c r="F43" s="33"/>
      <c r="G43" s="34"/>
      <c r="H43" s="35"/>
      <c r="I43" s="35"/>
      <c r="J43" s="80">
        <v>0</v>
      </c>
      <c r="K43" s="56">
        <v>10</v>
      </c>
      <c r="L43" s="76">
        <v>1</v>
      </c>
      <c r="M43" s="36"/>
      <c r="N43" s="36"/>
      <c r="O43" s="37"/>
      <c r="P43" s="38"/>
    </row>
    <row r="44" spans="1:16" x14ac:dyDescent="0.25">
      <c r="A44" s="74">
        <v>2.0099999999999998</v>
      </c>
      <c r="B44" s="75">
        <v>3</v>
      </c>
      <c r="C44" s="76">
        <v>2</v>
      </c>
      <c r="D44" s="31"/>
      <c r="E44" s="32"/>
      <c r="F44" s="33"/>
      <c r="G44" s="34"/>
      <c r="H44" s="35"/>
      <c r="I44" s="35"/>
      <c r="J44" s="81">
        <v>11</v>
      </c>
      <c r="K44" s="56">
        <v>20</v>
      </c>
      <c r="L44" s="76">
        <v>2</v>
      </c>
      <c r="M44" s="36"/>
      <c r="N44" s="36"/>
      <c r="O44" s="37"/>
      <c r="P44" s="38"/>
    </row>
    <row r="45" spans="1:16" x14ac:dyDescent="0.25">
      <c r="A45" s="74">
        <v>3.01</v>
      </c>
      <c r="B45" s="75">
        <v>4</v>
      </c>
      <c r="C45" s="76">
        <v>3</v>
      </c>
      <c r="D45" s="31"/>
      <c r="E45" s="32"/>
      <c r="F45" s="33"/>
      <c r="G45" s="34"/>
      <c r="H45" s="35"/>
      <c r="I45" s="35"/>
      <c r="J45" s="81">
        <v>21</v>
      </c>
      <c r="K45" s="56">
        <v>30</v>
      </c>
      <c r="L45" s="76">
        <v>3</v>
      </c>
      <c r="M45" s="36"/>
      <c r="N45" s="36"/>
      <c r="O45" s="37"/>
      <c r="P45" s="38"/>
    </row>
    <row r="46" spans="1:16" x14ac:dyDescent="0.25">
      <c r="A46" s="74">
        <v>4.01</v>
      </c>
      <c r="B46" s="75">
        <v>5</v>
      </c>
      <c r="C46" s="76">
        <v>4</v>
      </c>
      <c r="D46" s="31"/>
      <c r="E46" s="32"/>
      <c r="F46" s="33"/>
      <c r="G46" s="34"/>
      <c r="H46" s="35"/>
      <c r="I46" s="35"/>
      <c r="J46" s="81">
        <v>31</v>
      </c>
      <c r="K46" s="56">
        <v>40</v>
      </c>
      <c r="L46" s="76">
        <v>4</v>
      </c>
      <c r="M46" s="36"/>
      <c r="N46" s="36"/>
      <c r="O46" s="37"/>
      <c r="P46" s="38"/>
    </row>
    <row r="47" spans="1:16" ht="15.75" thickBot="1" x14ac:dyDescent="0.3">
      <c r="A47" s="77">
        <v>5.01</v>
      </c>
      <c r="B47" s="78"/>
      <c r="C47" s="79">
        <v>5</v>
      </c>
      <c r="D47" s="31"/>
      <c r="E47" s="32"/>
      <c r="F47" s="33"/>
      <c r="G47" s="34"/>
      <c r="H47" s="35"/>
      <c r="I47" s="35"/>
      <c r="J47" s="82">
        <v>41</v>
      </c>
      <c r="K47" s="83"/>
      <c r="L47" s="79">
        <v>5</v>
      </c>
      <c r="M47" s="36"/>
      <c r="N47" s="36"/>
      <c r="O47" s="37"/>
      <c r="P47" s="38"/>
    </row>
    <row r="48" spans="1:16" x14ac:dyDescent="0.25">
      <c r="A48" s="29"/>
      <c r="B48" s="30"/>
      <c r="C48" s="31"/>
      <c r="D48" s="31"/>
      <c r="E48" s="32"/>
      <c r="F48" s="33"/>
      <c r="G48" s="34"/>
      <c r="H48" s="35"/>
      <c r="I48" s="35"/>
      <c r="J48" s="35"/>
      <c r="K48" s="35"/>
      <c r="L48" s="35"/>
      <c r="M48" s="36"/>
      <c r="N48" s="36"/>
      <c r="O48" s="37"/>
      <c r="P48" s="38"/>
    </row>
    <row r="49" spans="1:16" x14ac:dyDescent="0.25">
      <c r="A49" s="29"/>
      <c r="B49" s="30"/>
      <c r="C49" s="31"/>
      <c r="D49" s="31"/>
      <c r="E49" s="32"/>
      <c r="F49" s="33"/>
      <c r="G49" s="34"/>
      <c r="H49" s="35"/>
      <c r="I49" s="35"/>
      <c r="J49" s="35"/>
      <c r="K49" s="35"/>
      <c r="L49" s="35"/>
      <c r="M49" s="36"/>
      <c r="N49" s="36"/>
      <c r="O49" s="37"/>
      <c r="P49" s="38"/>
    </row>
    <row r="50" spans="1:16" x14ac:dyDescent="0.25">
      <c r="A50" s="29"/>
      <c r="B50" s="30"/>
      <c r="C50" s="31"/>
      <c r="D50" s="31"/>
      <c r="E50" s="32"/>
      <c r="F50" s="33"/>
      <c r="G50" s="34"/>
      <c r="H50" s="35"/>
      <c r="I50" s="35"/>
      <c r="J50" s="35"/>
      <c r="K50" s="35"/>
      <c r="L50" s="35"/>
      <c r="M50" s="36"/>
      <c r="N50" s="36"/>
      <c r="O50" s="37"/>
      <c r="P50" s="38"/>
    </row>
    <row r="51" spans="1:16" x14ac:dyDescent="0.25">
      <c r="A51" s="117"/>
      <c r="B51" s="118"/>
      <c r="C51" s="31"/>
      <c r="D51" s="39"/>
      <c r="E51" s="119"/>
      <c r="F51" s="33"/>
      <c r="G51" s="34"/>
      <c r="H51" s="120"/>
      <c r="I51" s="120"/>
      <c r="J51" s="120"/>
      <c r="K51" s="120"/>
      <c r="L51" s="120"/>
      <c r="M51" s="36"/>
      <c r="N51" s="36"/>
      <c r="O51" s="121"/>
      <c r="P51" s="122"/>
    </row>
    <row r="52" spans="1:16" x14ac:dyDescent="0.25">
      <c r="A52" s="117"/>
      <c r="B52" s="38"/>
      <c r="C52" s="31"/>
      <c r="D52" s="30"/>
      <c r="E52" s="123"/>
      <c r="F52" s="30"/>
      <c r="G52" s="30"/>
      <c r="H52" s="30"/>
      <c r="I52" s="30"/>
      <c r="J52" s="30"/>
      <c r="K52" s="30"/>
      <c r="L52" s="30"/>
      <c r="M52" s="124"/>
      <c r="N52" s="124"/>
      <c r="O52" s="30"/>
      <c r="P52" s="38"/>
    </row>
  </sheetData>
  <mergeCells count="7">
    <mergeCell ref="A42:C42"/>
    <mergeCell ref="J42:L42"/>
    <mergeCell ref="A2:P2"/>
    <mergeCell ref="A14:A16"/>
    <mergeCell ref="A34:C34"/>
    <mergeCell ref="E34:F34"/>
    <mergeCell ref="J34:L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workbookViewId="0">
      <selection activeCell="F16" sqref="F16"/>
    </sheetView>
  </sheetViews>
  <sheetFormatPr baseColWidth="10" defaultRowHeight="15" x14ac:dyDescent="0.25"/>
  <sheetData>
    <row r="1" spans="1:22" x14ac:dyDescent="0.25">
      <c r="E1" s="1"/>
      <c r="G1" s="9"/>
      <c r="L1" s="9"/>
      <c r="M1" s="2"/>
      <c r="N1" s="2"/>
      <c r="P1" s="9"/>
      <c r="T1" s="9"/>
      <c r="U1" s="9"/>
      <c r="V1" s="9"/>
    </row>
    <row r="2" spans="1:22" ht="26.25" x14ac:dyDescent="0.4">
      <c r="A2" s="183" t="s">
        <v>48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T2" s="9"/>
      <c r="U2" s="9"/>
      <c r="V2" s="9"/>
    </row>
    <row r="3" spans="1:22" x14ac:dyDescent="0.25">
      <c r="E3" s="1"/>
      <c r="G3" s="9"/>
      <c r="L3" s="9"/>
      <c r="M3" s="2"/>
      <c r="N3" s="2"/>
      <c r="P3" s="9"/>
      <c r="T3" s="9"/>
      <c r="U3" s="9"/>
      <c r="V3" s="9"/>
    </row>
    <row r="4" spans="1:22" x14ac:dyDescent="0.25">
      <c r="A4" s="3" t="s">
        <v>33</v>
      </c>
      <c r="E4" s="1"/>
      <c r="G4" s="9"/>
      <c r="L4" s="9"/>
      <c r="M4" s="2"/>
      <c r="N4" s="2"/>
      <c r="P4" s="9"/>
      <c r="T4" s="9"/>
      <c r="U4" s="9"/>
      <c r="V4" s="9"/>
    </row>
    <row r="5" spans="1:22" x14ac:dyDescent="0.25">
      <c r="E5" s="1"/>
      <c r="G5" s="9"/>
      <c r="L5" s="9"/>
      <c r="M5" s="2"/>
      <c r="N5" s="2"/>
      <c r="P5" s="9"/>
      <c r="T5" s="9"/>
      <c r="U5" s="9"/>
      <c r="V5" s="9"/>
    </row>
    <row r="6" spans="1:22" x14ac:dyDescent="0.25">
      <c r="A6" s="4" t="s">
        <v>1</v>
      </c>
      <c r="B6" s="4" t="s">
        <v>2</v>
      </c>
      <c r="E6" s="1"/>
      <c r="G6" s="9"/>
      <c r="L6" s="9"/>
      <c r="M6" s="2"/>
      <c r="N6" s="2"/>
      <c r="P6" s="9"/>
      <c r="T6" s="9"/>
      <c r="U6" s="9"/>
      <c r="V6" s="9"/>
    </row>
    <row r="7" spans="1:22" ht="39" x14ac:dyDescent="0.25">
      <c r="A7" s="8" t="s">
        <v>3</v>
      </c>
      <c r="B7" s="6">
        <v>2193745.29</v>
      </c>
      <c r="C7" s="3"/>
      <c r="D7" s="3"/>
      <c r="E7" s="1"/>
      <c r="F7" s="9"/>
      <c r="G7" s="9"/>
      <c r="H7" s="3"/>
      <c r="I7" s="3"/>
      <c r="J7" s="3"/>
      <c r="K7" s="3"/>
      <c r="L7" s="47"/>
      <c r="M7" s="2"/>
      <c r="N7" s="2"/>
      <c r="P7" s="9"/>
      <c r="T7" s="9"/>
      <c r="U7" s="9"/>
      <c r="V7" s="9"/>
    </row>
    <row r="8" spans="1:22" x14ac:dyDescent="0.25">
      <c r="E8" s="1"/>
      <c r="G8" s="9"/>
      <c r="L8" s="9"/>
      <c r="M8" s="2"/>
      <c r="N8" s="2"/>
      <c r="P8" s="9"/>
      <c r="T8" s="9"/>
      <c r="U8" s="9"/>
      <c r="V8" s="9"/>
    </row>
    <row r="9" spans="1:22" x14ac:dyDescent="0.25">
      <c r="E9" s="1"/>
      <c r="G9" s="9"/>
      <c r="L9" s="9"/>
      <c r="M9" s="2"/>
      <c r="N9" s="2"/>
      <c r="P9" s="9"/>
      <c r="T9" s="9"/>
      <c r="U9" s="9"/>
      <c r="V9" s="9"/>
    </row>
    <row r="10" spans="1:22" x14ac:dyDescent="0.25">
      <c r="A10" s="3" t="s">
        <v>4</v>
      </c>
      <c r="E10" s="1"/>
      <c r="G10" s="9"/>
      <c r="L10" s="9"/>
      <c r="M10" s="2"/>
      <c r="N10" s="2"/>
      <c r="P10" s="9"/>
      <c r="T10" s="9"/>
      <c r="U10" s="9"/>
      <c r="V10" s="9"/>
    </row>
    <row r="11" spans="1:22" x14ac:dyDescent="0.25">
      <c r="E11" s="1"/>
      <c r="G11" s="9"/>
      <c r="L11" s="9"/>
      <c r="M11" s="2"/>
      <c r="N11" s="2"/>
      <c r="P11" s="9"/>
      <c r="T11" s="9"/>
      <c r="U11" s="9"/>
      <c r="V11" s="9"/>
    </row>
    <row r="12" spans="1:22" s="2" customFormat="1" x14ac:dyDescent="0.25">
      <c r="A12" s="10" t="s">
        <v>5</v>
      </c>
      <c r="B12" s="10" t="s">
        <v>6</v>
      </c>
      <c r="C12" s="10" t="s">
        <v>7</v>
      </c>
      <c r="D12" s="10" t="s">
        <v>8</v>
      </c>
      <c r="E12" s="11"/>
      <c r="G12" s="126"/>
      <c r="L12" s="126"/>
      <c r="P12" s="126"/>
      <c r="T12" s="126"/>
      <c r="U12" s="126"/>
      <c r="V12" s="126"/>
    </row>
    <row r="13" spans="1:22" x14ac:dyDescent="0.25">
      <c r="A13" s="5" t="s">
        <v>9</v>
      </c>
      <c r="B13" s="5" t="s">
        <v>10</v>
      </c>
      <c r="C13" s="103">
        <v>40</v>
      </c>
      <c r="D13" s="45">
        <f>+$B$7*C13/100</f>
        <v>877498.11599999992</v>
      </c>
      <c r="E13" s="1"/>
      <c r="G13" s="9"/>
      <c r="L13" s="9"/>
      <c r="M13" s="2"/>
      <c r="N13" s="2"/>
      <c r="P13" s="9"/>
      <c r="T13" s="9"/>
      <c r="U13" s="9"/>
      <c r="V13" s="9"/>
    </row>
    <row r="14" spans="1:22" x14ac:dyDescent="0.25">
      <c r="A14" s="191" t="s">
        <v>11</v>
      </c>
      <c r="B14" s="5" t="s">
        <v>12</v>
      </c>
      <c r="C14" s="103">
        <v>30</v>
      </c>
      <c r="D14" s="45">
        <f>+$B$7*C14/100</f>
        <v>658123.58700000006</v>
      </c>
      <c r="E14" s="1"/>
      <c r="G14" s="9"/>
      <c r="L14" s="9"/>
      <c r="M14" s="2"/>
      <c r="N14" s="2"/>
      <c r="P14" s="9"/>
      <c r="T14" s="9"/>
      <c r="U14" s="9"/>
      <c r="V14" s="9"/>
    </row>
    <row r="15" spans="1:22" x14ac:dyDescent="0.25">
      <c r="A15" s="192"/>
      <c r="B15" s="8" t="s">
        <v>13</v>
      </c>
      <c r="C15" s="103">
        <v>20</v>
      </c>
      <c r="D15" s="45">
        <f>+$B$7*C15/100</f>
        <v>438749.05799999996</v>
      </c>
      <c r="E15" s="1"/>
      <c r="G15" s="9"/>
      <c r="L15" s="9"/>
      <c r="M15" s="2"/>
      <c r="N15" s="2"/>
      <c r="P15" s="9"/>
      <c r="T15" s="9"/>
      <c r="U15" s="9"/>
      <c r="V15" s="9"/>
    </row>
    <row r="16" spans="1:22" x14ac:dyDescent="0.25">
      <c r="A16" s="192"/>
      <c r="B16" s="5" t="s">
        <v>23</v>
      </c>
      <c r="C16" s="103">
        <v>10</v>
      </c>
      <c r="D16" s="45">
        <f>+$B$7*C16/100</f>
        <v>219374.52899999998</v>
      </c>
      <c r="E16" s="1"/>
      <c r="G16" s="9"/>
      <c r="L16" s="9"/>
      <c r="M16" s="2"/>
      <c r="N16" s="2"/>
      <c r="P16" s="9"/>
      <c r="T16" s="9"/>
      <c r="U16" s="9"/>
      <c r="V16" s="9"/>
    </row>
    <row r="17" spans="1:22" x14ac:dyDescent="0.25">
      <c r="A17" s="5" t="s">
        <v>14</v>
      </c>
      <c r="B17" s="7"/>
      <c r="C17" s="96">
        <f>SUM(C13:C16)</f>
        <v>100</v>
      </c>
      <c r="D17" s="45">
        <f>SUM(D13:D16)</f>
        <v>2193745.29</v>
      </c>
      <c r="E17" s="1"/>
      <c r="G17" s="9"/>
      <c r="L17" s="9"/>
      <c r="M17" s="2"/>
      <c r="N17" s="2"/>
      <c r="P17" s="9"/>
      <c r="T17" s="9"/>
      <c r="U17" s="9"/>
      <c r="V17" s="9"/>
    </row>
    <row r="18" spans="1:22" x14ac:dyDescent="0.25">
      <c r="E18" s="1"/>
      <c r="G18" s="9"/>
      <c r="L18" s="9"/>
      <c r="M18" s="2"/>
      <c r="N18" s="2"/>
      <c r="P18" s="9"/>
      <c r="T18" s="9"/>
      <c r="U18" s="9"/>
      <c r="V18" s="9"/>
    </row>
    <row r="19" spans="1:22" x14ac:dyDescent="0.25">
      <c r="E19" s="1"/>
      <c r="G19" s="9"/>
      <c r="L19" s="9"/>
      <c r="M19" s="2"/>
      <c r="N19" s="2"/>
      <c r="P19" s="9"/>
      <c r="T19" s="9"/>
      <c r="U19" s="9"/>
      <c r="V19" s="9"/>
    </row>
    <row r="20" spans="1:22" x14ac:dyDescent="0.25">
      <c r="A20" s="12" t="s">
        <v>15</v>
      </c>
      <c r="E20" s="1"/>
      <c r="G20" s="9"/>
      <c r="L20" s="9"/>
      <c r="M20" s="2"/>
      <c r="N20" s="2"/>
      <c r="P20" s="9"/>
      <c r="T20" s="9"/>
      <c r="U20" s="9"/>
      <c r="V20" s="9"/>
    </row>
    <row r="21" spans="1:22" x14ac:dyDescent="0.25">
      <c r="E21" s="1"/>
      <c r="G21" s="9"/>
      <c r="L21" s="9"/>
      <c r="M21" s="2"/>
      <c r="N21" s="2"/>
      <c r="P21" s="9"/>
      <c r="T21" s="9"/>
      <c r="U21" s="9"/>
      <c r="V21" s="9"/>
    </row>
    <row r="22" spans="1:22" ht="65.25" customHeight="1" x14ac:dyDescent="0.25">
      <c r="A22" s="13" t="s">
        <v>16</v>
      </c>
      <c r="B22" s="14" t="s">
        <v>17</v>
      </c>
      <c r="C22" s="14" t="s">
        <v>34</v>
      </c>
      <c r="D22" s="14" t="s">
        <v>28</v>
      </c>
      <c r="E22" s="14" t="s">
        <v>18</v>
      </c>
      <c r="F22" s="14" t="s">
        <v>7</v>
      </c>
      <c r="G22" s="127" t="s">
        <v>8</v>
      </c>
      <c r="H22" s="86" t="s">
        <v>32</v>
      </c>
      <c r="I22" s="15" t="s">
        <v>35</v>
      </c>
      <c r="J22" s="16" t="s">
        <v>18</v>
      </c>
      <c r="K22" s="17" t="s">
        <v>7</v>
      </c>
      <c r="L22" s="128" t="s">
        <v>8</v>
      </c>
      <c r="M22" s="40" t="s">
        <v>24</v>
      </c>
      <c r="N22" s="41" t="s">
        <v>18</v>
      </c>
      <c r="O22" s="42" t="s">
        <v>7</v>
      </c>
      <c r="P22" s="129" t="s">
        <v>8</v>
      </c>
      <c r="Q22" s="130" t="s">
        <v>19</v>
      </c>
      <c r="R22" s="130" t="s">
        <v>18</v>
      </c>
      <c r="S22" s="131" t="s">
        <v>7</v>
      </c>
      <c r="T22" s="132" t="s">
        <v>8</v>
      </c>
      <c r="U22" s="127" t="s">
        <v>20</v>
      </c>
      <c r="V22" s="9"/>
    </row>
    <row r="23" spans="1:22" ht="15" customHeight="1" x14ac:dyDescent="0.25">
      <c r="A23" s="19" t="s">
        <v>49</v>
      </c>
      <c r="B23" s="20">
        <v>1901</v>
      </c>
      <c r="C23" s="84">
        <f>((B23*$F$45)+B23)</f>
        <v>2279.6792</v>
      </c>
      <c r="D23" s="61">
        <v>8.7184110824386318E-2</v>
      </c>
      <c r="E23" s="84">
        <f>IF(AND(D23&gt;=$A$52,D23&lt;=$B$52),$C$52,IF(AND(D23&gt;$A$53,D23&lt;=$B$53),$C$53,IF(AND(D23&gt;$A$54,D23&lt;=$B$54),$C$54,IF(AND(D23&gt;$A$55,D23&lt;=$B$55),$C$55,IF(D23&gt;$A$56,$C$56)))))</f>
        <v>1</v>
      </c>
      <c r="F23" s="133">
        <f>+E23*100/$E$41</f>
        <v>4.3478260869565215</v>
      </c>
      <c r="G23" s="134">
        <f>+$D$13*F23/100</f>
        <v>38152.09199999999</v>
      </c>
      <c r="H23" s="135">
        <v>8631</v>
      </c>
      <c r="I23" s="22">
        <v>15.2</v>
      </c>
      <c r="J23" s="23">
        <f>IF(AND(I23&gt;=$A$44,I23&lt;=$B$44),$C$44,IF(AND(I23&gt;$A$45,I23&lt;=$B$45),$C$45,IF(AND(I23&gt;$A$46,I23&lt;=$B$46),$C$46,IF(AND(I23&gt;$A$47,I23&lt;=$B$47),$C$47,IF(I23&gt;$A$48,$C$48)))))</f>
        <v>1</v>
      </c>
      <c r="K23" s="106">
        <f>+J23*100/$J$41</f>
        <v>3.4482758620689653</v>
      </c>
      <c r="L23" s="136">
        <f t="shared" ref="L23:L40" si="0">+$D$15*F23/100</f>
        <v>19076.045999999995</v>
      </c>
      <c r="M23" s="43">
        <v>1.03</v>
      </c>
      <c r="N23" s="44">
        <f>IF(AND(M23&gt;=$J$44,M23&lt;=$K$44),$L$44,IF(AND(M23&gt;$J$45,M23&lt;=$K$45),$L$45,IF(AND(M23&gt;$J$46,M23&lt;=$K$46),$L$46,IF(AND(M23&gt;$J$47,M23&lt;=$K$47),$L$47,IF(M23&gt;$J$48,$L$48)))))</f>
        <v>5</v>
      </c>
      <c r="O23" s="44">
        <f>+N23*100/$N$41</f>
        <v>5.617977528089888</v>
      </c>
      <c r="P23" s="137">
        <f>+$D$16*F23/100</f>
        <v>9538.0229999999974</v>
      </c>
      <c r="Q23" s="90">
        <v>67.34</v>
      </c>
      <c r="R23" s="89">
        <f>IF(AND(Q23&gt;=$J$52,Q23&lt;=$K$52),$L$52,IF(AND(Q23&gt;$J$53,Q23&lt;=$K$53),$L$53,IF(AND(Q23&gt;$J$54,Q23&lt;=$K$54),$L$54,IF(AND(Q23&gt;$J$55,Q23&lt;=$K$55),$L$55,IF(Q23&gt;$J$56,$L$56)))))</f>
        <v>5</v>
      </c>
      <c r="S23" s="94">
        <f>+R23*100/$R$41</f>
        <v>7.8125</v>
      </c>
      <c r="T23" s="100">
        <f>+$D$14*F23/100</f>
        <v>28614.069</v>
      </c>
      <c r="U23" s="6">
        <f>+SUM(G23,L23,P23,T23)</f>
        <v>95380.229999999981</v>
      </c>
      <c r="V23" s="9"/>
    </row>
    <row r="24" spans="1:22" ht="15" customHeight="1" x14ac:dyDescent="0.25">
      <c r="A24" s="19" t="s">
        <v>50</v>
      </c>
      <c r="B24" s="20">
        <v>45370</v>
      </c>
      <c r="C24" s="84">
        <f>((B24*$F$44)+B24)</f>
        <v>52806.142999999996</v>
      </c>
      <c r="D24" s="61">
        <v>2.0195195111313873</v>
      </c>
      <c r="E24" s="84">
        <f t="shared" ref="E24:E40" si="1">IF(AND(D24&gt;=$A$52,D24&lt;=$B$52),$C$52,IF(AND(D24&gt;$A$53,D24&lt;=$B$53),$C$53,IF(AND(D24&gt;$A$54,D24&lt;=$B$54),$C$54,IF(AND(D24&gt;$A$55,D24&lt;=$B$55),$C$55,IF(D24&gt;$A$56,$C$56)))))</f>
        <v>2</v>
      </c>
      <c r="F24" s="133">
        <f t="shared" ref="F24:F40" si="2">+E24*100/$E$41</f>
        <v>8.695652173913043</v>
      </c>
      <c r="G24" s="134">
        <f t="shared" ref="G24:G40" si="3">+$D$13*F24/100</f>
        <v>76304.183999999979</v>
      </c>
      <c r="H24" s="135">
        <v>1346.8</v>
      </c>
      <c r="I24" s="22">
        <v>83.46</v>
      </c>
      <c r="J24" s="23">
        <f t="shared" ref="J24:J40" si="4">IF(AND(I24&gt;=$A$44,I24&lt;=$B$44),$C$44,IF(AND(I24&gt;$A$45,I24&lt;=$B$45),$C$45,IF(AND(I24&gt;$A$46,I24&lt;=$B$46),$C$46,IF(AND(I24&gt;$A$47,I24&lt;=$B$47),$C$47,IF(I24&gt;$A$48,$C$48)))))</f>
        <v>2</v>
      </c>
      <c r="K24" s="106">
        <f t="shared" ref="K24:K40" si="5">+J24*100/$J$41</f>
        <v>6.8965517241379306</v>
      </c>
      <c r="L24" s="136">
        <f t="shared" si="0"/>
        <v>38152.09199999999</v>
      </c>
      <c r="M24" s="43">
        <v>1.08</v>
      </c>
      <c r="N24" s="44">
        <f t="shared" ref="N24:N40" si="6">IF(AND(M24&gt;=$J$44,M24&lt;=$K$44),$L$44,IF(AND(M24&gt;$J$45,M24&lt;=$K$45),$L$45,IF(AND(M24&gt;$J$46,M24&lt;=$K$46),$L$46,IF(AND(M24&gt;$J$47,M24&lt;=$K$47),$L$47,IF(M24&gt;$J$48,$L$48)))))</f>
        <v>5</v>
      </c>
      <c r="O24" s="44">
        <f t="shared" ref="O24:O40" si="7">+N24*100/$N$41</f>
        <v>5.617977528089888</v>
      </c>
      <c r="P24" s="137">
        <f t="shared" ref="P24:P40" si="8">+$D$16*F24/100</f>
        <v>19076.045999999995</v>
      </c>
      <c r="Q24" s="90">
        <v>25.04</v>
      </c>
      <c r="R24" s="89">
        <f t="shared" ref="R24:R40" si="9">IF(AND(Q24&gt;=$J$52,Q24&lt;=$K$52),$L$52,IF(AND(Q24&gt;$J$53,Q24&lt;=$K$53),$L$53,IF(AND(Q24&gt;$J$54,Q24&lt;=$K$54),$L$54,IF(AND(Q24&gt;$J$55,Q24&lt;=$K$55),$L$55,IF(Q24&gt;$J$56,$L$56)))))</f>
        <v>3</v>
      </c>
      <c r="S24" s="94">
        <f t="shared" ref="S24:S40" si="10">+R24*100/$R$41</f>
        <v>4.6875</v>
      </c>
      <c r="T24" s="100">
        <f t="shared" ref="T24:T40" si="11">+$D$14*F24/100</f>
        <v>57228.137999999999</v>
      </c>
      <c r="U24" s="6">
        <f t="shared" ref="U24:U40" si="12">+SUM(G24,L24,P24,T24)</f>
        <v>190760.45999999996</v>
      </c>
      <c r="V24" s="9"/>
    </row>
    <row r="25" spans="1:22" ht="15" customHeight="1" x14ac:dyDescent="0.25">
      <c r="A25" s="19" t="s">
        <v>51</v>
      </c>
      <c r="B25" s="20">
        <v>801</v>
      </c>
      <c r="C25" s="84">
        <f t="shared" ref="C25:C40" si="13">((B25*$F$45)+B25)</f>
        <v>960.55920000000003</v>
      </c>
      <c r="D25" s="61">
        <v>3.6735651115377924E-2</v>
      </c>
      <c r="E25" s="84">
        <f t="shared" si="1"/>
        <v>1</v>
      </c>
      <c r="F25" s="133">
        <f t="shared" si="2"/>
        <v>4.3478260869565215</v>
      </c>
      <c r="G25" s="134">
        <f t="shared" si="3"/>
        <v>38152.09199999999</v>
      </c>
      <c r="H25" s="135">
        <v>1227</v>
      </c>
      <c r="I25" s="22">
        <v>28.08</v>
      </c>
      <c r="J25" s="23">
        <f t="shared" si="4"/>
        <v>1</v>
      </c>
      <c r="K25" s="106">
        <f t="shared" si="5"/>
        <v>3.4482758620689653</v>
      </c>
      <c r="L25" s="136">
        <f t="shared" si="0"/>
        <v>19076.045999999995</v>
      </c>
      <c r="M25" s="43">
        <v>0.66</v>
      </c>
      <c r="N25" s="44">
        <f t="shared" si="6"/>
        <v>5</v>
      </c>
      <c r="O25" s="44">
        <f t="shared" si="7"/>
        <v>5.617977528089888</v>
      </c>
      <c r="P25" s="137">
        <f t="shared" si="8"/>
        <v>9538.0229999999974</v>
      </c>
      <c r="Q25" s="90">
        <v>66.5</v>
      </c>
      <c r="R25" s="89">
        <f t="shared" si="9"/>
        <v>5</v>
      </c>
      <c r="S25" s="94">
        <f t="shared" si="10"/>
        <v>7.8125</v>
      </c>
      <c r="T25" s="100">
        <f t="shared" si="11"/>
        <v>28614.069</v>
      </c>
      <c r="U25" s="6">
        <f t="shared" si="12"/>
        <v>95380.229999999981</v>
      </c>
      <c r="V25" s="9"/>
    </row>
    <row r="26" spans="1:22" ht="15" customHeight="1" x14ac:dyDescent="0.25">
      <c r="A26" s="19" t="s">
        <v>52</v>
      </c>
      <c r="B26" s="20">
        <v>57679</v>
      </c>
      <c r="C26" s="84">
        <f>((B26*$F$44)+B26)</f>
        <v>67132.588099999994</v>
      </c>
      <c r="D26" s="61">
        <v>2.5674204514557477</v>
      </c>
      <c r="E26" s="84">
        <f t="shared" si="1"/>
        <v>2</v>
      </c>
      <c r="F26" s="133">
        <f t="shared" si="2"/>
        <v>8.695652173913043</v>
      </c>
      <c r="G26" s="134">
        <f t="shared" si="3"/>
        <v>76304.183999999979</v>
      </c>
      <c r="H26" s="135">
        <v>2336.3000000000002</v>
      </c>
      <c r="I26" s="22">
        <v>104.38</v>
      </c>
      <c r="J26" s="23">
        <f t="shared" si="4"/>
        <v>3</v>
      </c>
      <c r="K26" s="106">
        <f t="shared" si="5"/>
        <v>10.344827586206897</v>
      </c>
      <c r="L26" s="136">
        <f t="shared" si="0"/>
        <v>38152.09199999999</v>
      </c>
      <c r="M26" s="43">
        <v>1.49</v>
      </c>
      <c r="N26" s="44">
        <f t="shared" si="6"/>
        <v>5</v>
      </c>
      <c r="O26" s="44">
        <f t="shared" si="7"/>
        <v>5.617977528089888</v>
      </c>
      <c r="P26" s="137">
        <f t="shared" si="8"/>
        <v>19076.045999999995</v>
      </c>
      <c r="Q26" s="90">
        <v>35.61</v>
      </c>
      <c r="R26" s="89">
        <f t="shared" si="9"/>
        <v>4</v>
      </c>
      <c r="S26" s="94">
        <f t="shared" si="10"/>
        <v>6.25</v>
      </c>
      <c r="T26" s="100">
        <f t="shared" si="11"/>
        <v>57228.137999999999</v>
      </c>
      <c r="U26" s="6">
        <f t="shared" si="12"/>
        <v>190760.45999999996</v>
      </c>
      <c r="V26" s="9"/>
    </row>
    <row r="27" spans="1:22" ht="15" customHeight="1" x14ac:dyDescent="0.25">
      <c r="A27" s="19" t="s">
        <v>53</v>
      </c>
      <c r="B27" s="20">
        <v>46646</v>
      </c>
      <c r="C27" s="84">
        <f>((B27*$F$44)+B27)</f>
        <v>54291.279399999999</v>
      </c>
      <c r="D27" s="61">
        <v>2.0763171063750203</v>
      </c>
      <c r="E27" s="84">
        <f t="shared" si="1"/>
        <v>2</v>
      </c>
      <c r="F27" s="133">
        <f t="shared" si="2"/>
        <v>8.695652173913043</v>
      </c>
      <c r="G27" s="134">
        <f t="shared" si="3"/>
        <v>76304.183999999979</v>
      </c>
      <c r="H27" s="135">
        <v>549.6</v>
      </c>
      <c r="I27" s="22">
        <v>97.45</v>
      </c>
      <c r="J27" s="23">
        <f t="shared" si="4"/>
        <v>2</v>
      </c>
      <c r="K27" s="106">
        <f t="shared" si="5"/>
        <v>6.8965517241379306</v>
      </c>
      <c r="L27" s="136">
        <f t="shared" si="0"/>
        <v>38152.09199999999</v>
      </c>
      <c r="M27" s="43">
        <v>0.95</v>
      </c>
      <c r="N27" s="44">
        <f t="shared" si="6"/>
        <v>5</v>
      </c>
      <c r="O27" s="44">
        <f t="shared" si="7"/>
        <v>5.617977528089888</v>
      </c>
      <c r="P27" s="137">
        <f t="shared" si="8"/>
        <v>19076.045999999995</v>
      </c>
      <c r="Q27" s="90">
        <v>28.52</v>
      </c>
      <c r="R27" s="89">
        <f t="shared" si="9"/>
        <v>3</v>
      </c>
      <c r="S27" s="94">
        <f t="shared" si="10"/>
        <v>4.6875</v>
      </c>
      <c r="T27" s="100">
        <f t="shared" si="11"/>
        <v>57228.137999999999</v>
      </c>
      <c r="U27" s="6">
        <f t="shared" si="12"/>
        <v>190760.45999999996</v>
      </c>
      <c r="V27" s="9"/>
    </row>
    <row r="28" spans="1:22" ht="15" customHeight="1" x14ac:dyDescent="0.25">
      <c r="A28" s="104" t="s">
        <v>54</v>
      </c>
      <c r="B28" s="20">
        <v>31892</v>
      </c>
      <c r="C28" s="84">
        <f>((B28*$F$44)+B28)</f>
        <v>37119.0988</v>
      </c>
      <c r="D28" s="61">
        <v>1.4195837833150142</v>
      </c>
      <c r="E28" s="84">
        <f t="shared" si="1"/>
        <v>1</v>
      </c>
      <c r="F28" s="133">
        <f t="shared" si="2"/>
        <v>4.3478260869565215</v>
      </c>
      <c r="G28" s="134">
        <f t="shared" si="3"/>
        <v>38152.09199999999</v>
      </c>
      <c r="H28" s="135">
        <v>518.9</v>
      </c>
      <c r="I28" s="22">
        <v>61.25</v>
      </c>
      <c r="J28" s="23">
        <f t="shared" si="4"/>
        <v>2</v>
      </c>
      <c r="K28" s="106">
        <f t="shared" si="5"/>
        <v>6.8965517241379306</v>
      </c>
      <c r="L28" s="136">
        <f t="shared" si="0"/>
        <v>19076.045999999995</v>
      </c>
      <c r="M28" s="43">
        <v>0.51</v>
      </c>
      <c r="N28" s="44">
        <f t="shared" si="6"/>
        <v>5</v>
      </c>
      <c r="O28" s="44">
        <f t="shared" si="7"/>
        <v>5.617977528089888</v>
      </c>
      <c r="P28" s="137">
        <f t="shared" si="8"/>
        <v>9538.0229999999974</v>
      </c>
      <c r="Q28" s="90">
        <v>11.92</v>
      </c>
      <c r="R28" s="89">
        <f t="shared" si="9"/>
        <v>2</v>
      </c>
      <c r="S28" s="94">
        <f t="shared" si="10"/>
        <v>3.125</v>
      </c>
      <c r="T28" s="100">
        <f t="shared" si="11"/>
        <v>28614.069</v>
      </c>
      <c r="U28" s="6">
        <f t="shared" si="12"/>
        <v>95380.229999999981</v>
      </c>
      <c r="V28" s="9"/>
    </row>
    <row r="29" spans="1:22" ht="17.25" customHeight="1" x14ac:dyDescent="0.25">
      <c r="A29" s="19" t="s">
        <v>55</v>
      </c>
      <c r="B29" s="20">
        <v>16213</v>
      </c>
      <c r="C29" s="84">
        <f t="shared" si="13"/>
        <v>19442.6296</v>
      </c>
      <c r="D29" s="61">
        <v>0.74356443387468452</v>
      </c>
      <c r="E29" s="84">
        <f t="shared" si="1"/>
        <v>1</v>
      </c>
      <c r="F29" s="133">
        <f t="shared" si="2"/>
        <v>4.3478260869565215</v>
      </c>
      <c r="G29" s="134">
        <f t="shared" si="3"/>
        <v>38152.09199999999</v>
      </c>
      <c r="H29" s="135">
        <v>5577.4</v>
      </c>
      <c r="I29" s="22">
        <v>33.5</v>
      </c>
      <c r="J29" s="23">
        <f t="shared" si="4"/>
        <v>1</v>
      </c>
      <c r="K29" s="106">
        <f t="shared" si="5"/>
        <v>3.4482758620689653</v>
      </c>
      <c r="L29" s="136">
        <f t="shared" si="0"/>
        <v>19076.045999999995</v>
      </c>
      <c r="M29" s="43">
        <v>2.64</v>
      </c>
      <c r="N29" s="44">
        <f t="shared" si="6"/>
        <v>4</v>
      </c>
      <c r="O29" s="44">
        <f t="shared" si="7"/>
        <v>4.4943820224719104</v>
      </c>
      <c r="P29" s="137">
        <f t="shared" si="8"/>
        <v>9538.0229999999974</v>
      </c>
      <c r="Q29" s="90">
        <v>59.81</v>
      </c>
      <c r="R29" s="89">
        <f t="shared" si="9"/>
        <v>5</v>
      </c>
      <c r="S29" s="94">
        <f t="shared" si="10"/>
        <v>7.8125</v>
      </c>
      <c r="T29" s="100">
        <f t="shared" si="11"/>
        <v>28614.069</v>
      </c>
      <c r="U29" s="6">
        <f t="shared" si="12"/>
        <v>95380.229999999981</v>
      </c>
      <c r="V29" s="9"/>
    </row>
    <row r="30" spans="1:22" x14ac:dyDescent="0.25">
      <c r="A30" s="108" t="s">
        <v>56</v>
      </c>
      <c r="B30" s="20">
        <v>44149</v>
      </c>
      <c r="C30" s="84">
        <f>((B30*$F$44)+B30)</f>
        <v>51385.021099999998</v>
      </c>
      <c r="D30" s="61">
        <v>1.9651700880965308</v>
      </c>
      <c r="E30" s="84">
        <f t="shared" si="1"/>
        <v>1</v>
      </c>
      <c r="F30" s="133">
        <f t="shared" si="2"/>
        <v>4.3478260869565215</v>
      </c>
      <c r="G30" s="134">
        <f t="shared" si="3"/>
        <v>38152.09199999999</v>
      </c>
      <c r="H30" s="135">
        <v>1505.6</v>
      </c>
      <c r="I30" s="22">
        <v>56.69</v>
      </c>
      <c r="J30" s="23">
        <f t="shared" si="4"/>
        <v>2</v>
      </c>
      <c r="K30" s="106">
        <f t="shared" si="5"/>
        <v>6.8965517241379306</v>
      </c>
      <c r="L30" s="136">
        <f t="shared" si="0"/>
        <v>19076.045999999995</v>
      </c>
      <c r="M30" s="43">
        <v>0.98</v>
      </c>
      <c r="N30" s="44">
        <f t="shared" si="6"/>
        <v>5</v>
      </c>
      <c r="O30" s="44">
        <f t="shared" si="7"/>
        <v>5.617977528089888</v>
      </c>
      <c r="P30" s="137">
        <f t="shared" si="8"/>
        <v>9538.0229999999974</v>
      </c>
      <c r="Q30" s="90">
        <v>15.64</v>
      </c>
      <c r="R30" s="89">
        <f t="shared" si="9"/>
        <v>2</v>
      </c>
      <c r="S30" s="94">
        <f t="shared" si="10"/>
        <v>3.125</v>
      </c>
      <c r="T30" s="100">
        <f t="shared" si="11"/>
        <v>28614.069</v>
      </c>
      <c r="U30" s="6">
        <f t="shared" si="12"/>
        <v>95380.229999999981</v>
      </c>
      <c r="V30" s="9"/>
    </row>
    <row r="31" spans="1:22" x14ac:dyDescent="0.25">
      <c r="A31" s="108" t="s">
        <v>57</v>
      </c>
      <c r="B31" s="20">
        <v>34677</v>
      </c>
      <c r="C31" s="84">
        <f>((B31*$F$44)+B31)</f>
        <v>40360.560299999997</v>
      </c>
      <c r="D31" s="61">
        <v>1.5435503215231015</v>
      </c>
      <c r="E31" s="84">
        <f t="shared" si="1"/>
        <v>1</v>
      </c>
      <c r="F31" s="133">
        <f t="shared" si="2"/>
        <v>4.3478260869565215</v>
      </c>
      <c r="G31" s="134">
        <f t="shared" si="3"/>
        <v>38152.09199999999</v>
      </c>
      <c r="H31" s="135">
        <v>622.4</v>
      </c>
      <c r="I31" s="22">
        <v>67.95</v>
      </c>
      <c r="J31" s="23">
        <f t="shared" si="4"/>
        <v>2</v>
      </c>
      <c r="K31" s="106">
        <f t="shared" si="5"/>
        <v>6.8965517241379306</v>
      </c>
      <c r="L31" s="136">
        <f t="shared" si="0"/>
        <v>19076.045999999995</v>
      </c>
      <c r="M31" s="43">
        <v>0.45</v>
      </c>
      <c r="N31" s="44">
        <f t="shared" si="6"/>
        <v>5</v>
      </c>
      <c r="O31" s="44">
        <f t="shared" si="7"/>
        <v>5.617977528089888</v>
      </c>
      <c r="P31" s="137">
        <f t="shared" si="8"/>
        <v>9538.0229999999974</v>
      </c>
      <c r="Q31" s="90">
        <v>18.940000000000001</v>
      </c>
      <c r="R31" s="89">
        <f t="shared" si="9"/>
        <v>2</v>
      </c>
      <c r="S31" s="94">
        <f t="shared" si="10"/>
        <v>3.125</v>
      </c>
      <c r="T31" s="100">
        <f t="shared" si="11"/>
        <v>28614.069</v>
      </c>
      <c r="U31" s="6">
        <f t="shared" si="12"/>
        <v>95380.229999999981</v>
      </c>
      <c r="V31" s="9"/>
    </row>
    <row r="32" spans="1:22" x14ac:dyDescent="0.25">
      <c r="A32" s="108" t="s">
        <v>58</v>
      </c>
      <c r="B32" s="20">
        <v>70041</v>
      </c>
      <c r="C32" s="84">
        <f>((B32*$F$44)+B32)</f>
        <v>81520.719899999996</v>
      </c>
      <c r="D32" s="61">
        <v>3.1176805395449301</v>
      </c>
      <c r="E32" s="84">
        <f t="shared" si="1"/>
        <v>3</v>
      </c>
      <c r="F32" s="133">
        <f t="shared" si="2"/>
        <v>13.043478260869565</v>
      </c>
      <c r="G32" s="134">
        <f t="shared" si="3"/>
        <v>114456.27599999998</v>
      </c>
      <c r="H32" s="135">
        <v>673.5</v>
      </c>
      <c r="I32" s="22">
        <v>104.85</v>
      </c>
      <c r="J32" s="23">
        <f t="shared" si="4"/>
        <v>3</v>
      </c>
      <c r="K32" s="106">
        <f t="shared" si="5"/>
        <v>10.344827586206897</v>
      </c>
      <c r="L32" s="136">
        <f t="shared" si="0"/>
        <v>57228.137999999992</v>
      </c>
      <c r="M32" s="43">
        <v>0.84</v>
      </c>
      <c r="N32" s="44">
        <f t="shared" si="6"/>
        <v>5</v>
      </c>
      <c r="O32" s="44">
        <f t="shared" si="7"/>
        <v>5.617977528089888</v>
      </c>
      <c r="P32" s="137">
        <f t="shared" si="8"/>
        <v>28614.068999999996</v>
      </c>
      <c r="Q32" s="90">
        <v>18.05</v>
      </c>
      <c r="R32" s="89">
        <f t="shared" si="9"/>
        <v>2</v>
      </c>
      <c r="S32" s="94">
        <f t="shared" si="10"/>
        <v>3.125</v>
      </c>
      <c r="T32" s="100">
        <f t="shared" si="11"/>
        <v>85842.207000000009</v>
      </c>
      <c r="U32" s="6">
        <f t="shared" si="12"/>
        <v>286140.69</v>
      </c>
      <c r="V32" s="9"/>
    </row>
    <row r="33" spans="1:22" x14ac:dyDescent="0.25">
      <c r="A33" s="108" t="s">
        <v>59</v>
      </c>
      <c r="B33" s="20">
        <v>12976</v>
      </c>
      <c r="C33" s="84">
        <f>((B33*$F$44)+B33)</f>
        <v>15102.7664</v>
      </c>
      <c r="D33" s="61">
        <v>0.57759059238353283</v>
      </c>
      <c r="E33" s="84">
        <f t="shared" si="1"/>
        <v>1</v>
      </c>
      <c r="F33" s="133">
        <f t="shared" si="2"/>
        <v>4.3478260869565215</v>
      </c>
      <c r="G33" s="134">
        <f t="shared" si="3"/>
        <v>38152.09199999999</v>
      </c>
      <c r="H33" s="135">
        <v>281.7</v>
      </c>
      <c r="I33" s="22">
        <v>46.55</v>
      </c>
      <c r="J33" s="23">
        <f t="shared" si="4"/>
        <v>1</v>
      </c>
      <c r="K33" s="106">
        <f t="shared" si="5"/>
        <v>3.4482758620689653</v>
      </c>
      <c r="L33" s="136">
        <f t="shared" si="0"/>
        <v>19076.045999999995</v>
      </c>
      <c r="M33" s="43">
        <v>0.31</v>
      </c>
      <c r="N33" s="44">
        <f t="shared" si="6"/>
        <v>5</v>
      </c>
      <c r="O33" s="44">
        <f t="shared" si="7"/>
        <v>5.617977528089888</v>
      </c>
      <c r="P33" s="137">
        <f t="shared" si="8"/>
        <v>9538.0229999999974</v>
      </c>
      <c r="Q33" s="90">
        <v>16.899999999999999</v>
      </c>
      <c r="R33" s="89">
        <f t="shared" si="9"/>
        <v>2</v>
      </c>
      <c r="S33" s="94">
        <f t="shared" si="10"/>
        <v>3.125</v>
      </c>
      <c r="T33" s="100">
        <f t="shared" si="11"/>
        <v>28614.069</v>
      </c>
      <c r="U33" s="6">
        <f t="shared" si="12"/>
        <v>95380.229999999981</v>
      </c>
      <c r="V33" s="9"/>
    </row>
    <row r="34" spans="1:22" x14ac:dyDescent="0.25">
      <c r="A34" s="108" t="s">
        <v>60</v>
      </c>
      <c r="B34" s="20">
        <v>15635</v>
      </c>
      <c r="C34" s="84">
        <f t="shared" si="13"/>
        <v>18749.491999999998</v>
      </c>
      <c r="D34" s="61">
        <v>0.71705606140940548</v>
      </c>
      <c r="E34" s="84">
        <f t="shared" si="1"/>
        <v>1</v>
      </c>
      <c r="F34" s="133">
        <f t="shared" si="2"/>
        <v>4.3478260869565215</v>
      </c>
      <c r="G34" s="134">
        <f t="shared" si="3"/>
        <v>38152.09199999999</v>
      </c>
      <c r="H34" s="135">
        <v>1574.2</v>
      </c>
      <c r="I34" s="22">
        <v>20.72</v>
      </c>
      <c r="J34" s="23">
        <f t="shared" si="4"/>
        <v>1</v>
      </c>
      <c r="K34" s="106">
        <f t="shared" si="5"/>
        <v>3.4482758620689653</v>
      </c>
      <c r="L34" s="136">
        <f t="shared" si="0"/>
        <v>19076.045999999995</v>
      </c>
      <c r="M34" s="43">
        <v>0.87</v>
      </c>
      <c r="N34" s="44">
        <f t="shared" si="6"/>
        <v>5</v>
      </c>
      <c r="O34" s="44">
        <f t="shared" si="7"/>
        <v>5.617977528089888</v>
      </c>
      <c r="P34" s="137">
        <f t="shared" si="8"/>
        <v>9538.0229999999974</v>
      </c>
      <c r="Q34" s="90">
        <v>31.01</v>
      </c>
      <c r="R34" s="89">
        <f t="shared" si="9"/>
        <v>4</v>
      </c>
      <c r="S34" s="94">
        <f t="shared" si="10"/>
        <v>6.25</v>
      </c>
      <c r="T34" s="100">
        <f t="shared" si="11"/>
        <v>28614.069</v>
      </c>
      <c r="U34" s="6">
        <f t="shared" si="12"/>
        <v>95380.229999999981</v>
      </c>
      <c r="V34" s="9"/>
    </row>
    <row r="35" spans="1:22" x14ac:dyDescent="0.25">
      <c r="A35" s="108" t="s">
        <v>61</v>
      </c>
      <c r="B35" s="20">
        <v>789</v>
      </c>
      <c r="C35" s="84">
        <f t="shared" si="13"/>
        <v>946.16880000000003</v>
      </c>
      <c r="D35" s="61">
        <v>3.6185304282188746E-2</v>
      </c>
      <c r="E35" s="84">
        <f t="shared" si="1"/>
        <v>1</v>
      </c>
      <c r="F35" s="133">
        <f t="shared" si="2"/>
        <v>4.3478260869565215</v>
      </c>
      <c r="G35" s="134">
        <f t="shared" si="3"/>
        <v>38152.09199999999</v>
      </c>
      <c r="H35" s="135">
        <v>971.8</v>
      </c>
      <c r="I35" s="22">
        <v>10.52</v>
      </c>
      <c r="J35" s="23">
        <f t="shared" si="4"/>
        <v>1</v>
      </c>
      <c r="K35" s="106">
        <f t="shared" si="5"/>
        <v>3.4482758620689653</v>
      </c>
      <c r="L35" s="136">
        <f t="shared" si="0"/>
        <v>19076.045999999995</v>
      </c>
      <c r="M35" s="43">
        <v>0.74</v>
      </c>
      <c r="N35" s="44">
        <f t="shared" si="6"/>
        <v>5</v>
      </c>
      <c r="O35" s="44">
        <f t="shared" si="7"/>
        <v>5.617977528089888</v>
      </c>
      <c r="P35" s="137">
        <f t="shared" si="8"/>
        <v>9538.0229999999974</v>
      </c>
      <c r="Q35" s="90">
        <v>59.14</v>
      </c>
      <c r="R35" s="89">
        <f t="shared" si="9"/>
        <v>5</v>
      </c>
      <c r="S35" s="94">
        <f t="shared" si="10"/>
        <v>7.8125</v>
      </c>
      <c r="T35" s="100">
        <f t="shared" si="11"/>
        <v>28614.069</v>
      </c>
      <c r="U35" s="6">
        <f t="shared" si="12"/>
        <v>95380.229999999981</v>
      </c>
      <c r="V35" s="9"/>
    </row>
    <row r="36" spans="1:22" x14ac:dyDescent="0.25">
      <c r="A36" s="108" t="s">
        <v>62</v>
      </c>
      <c r="B36" s="20">
        <v>5488</v>
      </c>
      <c r="C36" s="84">
        <f t="shared" si="13"/>
        <v>6581.2096000000001</v>
      </c>
      <c r="D36" s="61">
        <v>0.25169195171185277</v>
      </c>
      <c r="E36" s="84">
        <f t="shared" si="1"/>
        <v>1</v>
      </c>
      <c r="F36" s="133">
        <f t="shared" si="2"/>
        <v>4.3478260869565215</v>
      </c>
      <c r="G36" s="134">
        <f t="shared" si="3"/>
        <v>38152.09199999999</v>
      </c>
      <c r="H36" s="135">
        <v>7235.2</v>
      </c>
      <c r="I36" s="22">
        <v>28.4</v>
      </c>
      <c r="J36" s="23">
        <f t="shared" si="4"/>
        <v>1</v>
      </c>
      <c r="K36" s="106">
        <f t="shared" si="5"/>
        <v>3.4482758620689653</v>
      </c>
      <c r="L36" s="136">
        <f t="shared" si="0"/>
        <v>19076.045999999995</v>
      </c>
      <c r="M36" s="43">
        <v>1.1200000000000001</v>
      </c>
      <c r="N36" s="44">
        <f t="shared" si="6"/>
        <v>5</v>
      </c>
      <c r="O36" s="44">
        <f t="shared" si="7"/>
        <v>5.617977528089888</v>
      </c>
      <c r="P36" s="137">
        <f t="shared" si="8"/>
        <v>9538.0229999999974</v>
      </c>
      <c r="Q36" s="90">
        <v>71.27</v>
      </c>
      <c r="R36" s="89">
        <f t="shared" si="9"/>
        <v>5</v>
      </c>
      <c r="S36" s="94">
        <f t="shared" si="10"/>
        <v>7.8125</v>
      </c>
      <c r="T36" s="100">
        <f t="shared" si="11"/>
        <v>28614.069</v>
      </c>
      <c r="U36" s="6">
        <f t="shared" si="12"/>
        <v>95380.229999999981</v>
      </c>
      <c r="V36" s="9"/>
    </row>
    <row r="37" spans="1:22" x14ac:dyDescent="0.25">
      <c r="A37" s="108" t="s">
        <v>63</v>
      </c>
      <c r="B37" s="20">
        <v>31300</v>
      </c>
      <c r="C37" s="84">
        <f>((B37*$F$44)+B37)</f>
        <v>36430.07</v>
      </c>
      <c r="D37" s="61">
        <v>1.3932325479041749</v>
      </c>
      <c r="E37" s="84">
        <f t="shared" si="1"/>
        <v>1</v>
      </c>
      <c r="F37" s="133">
        <f t="shared" si="2"/>
        <v>4.3478260869565215</v>
      </c>
      <c r="G37" s="134">
        <f t="shared" si="3"/>
        <v>38152.09199999999</v>
      </c>
      <c r="H37" s="135">
        <v>1032.9000000000001</v>
      </c>
      <c r="I37" s="22">
        <v>59.46</v>
      </c>
      <c r="J37" s="23">
        <f t="shared" si="4"/>
        <v>2</v>
      </c>
      <c r="K37" s="106">
        <f t="shared" si="5"/>
        <v>6.8965517241379306</v>
      </c>
      <c r="L37" s="136">
        <f t="shared" si="0"/>
        <v>19076.045999999995</v>
      </c>
      <c r="M37" s="43">
        <v>0.5</v>
      </c>
      <c r="N37" s="44">
        <f t="shared" si="6"/>
        <v>5</v>
      </c>
      <c r="O37" s="44">
        <f t="shared" si="7"/>
        <v>5.617977528089888</v>
      </c>
      <c r="P37" s="137">
        <f t="shared" si="8"/>
        <v>9538.0229999999974</v>
      </c>
      <c r="Q37" s="90">
        <v>15.17</v>
      </c>
      <c r="R37" s="89">
        <f t="shared" si="9"/>
        <v>2</v>
      </c>
      <c r="S37" s="94">
        <f t="shared" si="10"/>
        <v>3.125</v>
      </c>
      <c r="T37" s="100">
        <f t="shared" si="11"/>
        <v>28614.069</v>
      </c>
      <c r="U37" s="6">
        <f t="shared" si="12"/>
        <v>95380.229999999981</v>
      </c>
      <c r="V37" s="9"/>
    </row>
    <row r="38" spans="1:22" x14ac:dyDescent="0.25">
      <c r="A38" s="108" t="s">
        <v>64</v>
      </c>
      <c r="B38" s="20">
        <v>42071</v>
      </c>
      <c r="C38" s="84">
        <f>((B38*$F$44)+B38)</f>
        <v>48966.436900000001</v>
      </c>
      <c r="D38" s="61">
        <v>1.8726736908267267</v>
      </c>
      <c r="E38" s="84">
        <f t="shared" si="1"/>
        <v>1</v>
      </c>
      <c r="F38" s="133">
        <f t="shared" si="2"/>
        <v>4.3478260869565215</v>
      </c>
      <c r="G38" s="134">
        <f t="shared" si="3"/>
        <v>38152.09199999999</v>
      </c>
      <c r="H38" s="135">
        <v>621.79999999999995</v>
      </c>
      <c r="I38" s="22">
        <v>84.9</v>
      </c>
      <c r="J38" s="23">
        <f t="shared" si="4"/>
        <v>2</v>
      </c>
      <c r="K38" s="106">
        <f t="shared" si="5"/>
        <v>6.8965517241379306</v>
      </c>
      <c r="L38" s="136">
        <f t="shared" si="0"/>
        <v>19076.045999999995</v>
      </c>
      <c r="M38" s="43">
        <v>1.58</v>
      </c>
      <c r="N38" s="44">
        <f t="shared" si="6"/>
        <v>5</v>
      </c>
      <c r="O38" s="44">
        <f t="shared" si="7"/>
        <v>5.617977528089888</v>
      </c>
      <c r="P38" s="137">
        <f t="shared" si="8"/>
        <v>9538.0229999999974</v>
      </c>
      <c r="Q38" s="90">
        <v>29.46</v>
      </c>
      <c r="R38" s="89">
        <f t="shared" si="9"/>
        <v>3</v>
      </c>
      <c r="S38" s="94">
        <f t="shared" si="10"/>
        <v>4.6875</v>
      </c>
      <c r="T38" s="100">
        <f t="shared" si="11"/>
        <v>28614.069</v>
      </c>
      <c r="U38" s="6">
        <f t="shared" si="12"/>
        <v>95380.229999999981</v>
      </c>
      <c r="V38" s="9"/>
    </row>
    <row r="39" spans="1:22" x14ac:dyDescent="0.25">
      <c r="A39" s="108" t="s">
        <v>65</v>
      </c>
      <c r="B39" s="20">
        <v>7243</v>
      </c>
      <c r="C39" s="84">
        <f t="shared" si="13"/>
        <v>8685.8055999999997</v>
      </c>
      <c r="D39" s="61">
        <v>0.33218017606577066</v>
      </c>
      <c r="E39" s="84">
        <f t="shared" si="1"/>
        <v>1</v>
      </c>
      <c r="F39" s="133">
        <f t="shared" si="2"/>
        <v>4.3478260869565215</v>
      </c>
      <c r="G39" s="134">
        <f t="shared" si="3"/>
        <v>38152.09199999999</v>
      </c>
      <c r="H39" s="135">
        <v>30848.6</v>
      </c>
      <c r="I39" s="22">
        <v>23.72</v>
      </c>
      <c r="J39" s="23">
        <f t="shared" si="4"/>
        <v>1</v>
      </c>
      <c r="K39" s="106">
        <f t="shared" si="5"/>
        <v>3.4482758620689653</v>
      </c>
      <c r="L39" s="136">
        <f t="shared" si="0"/>
        <v>19076.045999999995</v>
      </c>
      <c r="M39" s="43">
        <v>1.26</v>
      </c>
      <c r="N39" s="44">
        <f t="shared" si="6"/>
        <v>5</v>
      </c>
      <c r="O39" s="44">
        <f t="shared" si="7"/>
        <v>5.617977528089888</v>
      </c>
      <c r="P39" s="137">
        <f t="shared" si="8"/>
        <v>9538.0229999999974</v>
      </c>
      <c r="Q39" s="90">
        <v>76.63</v>
      </c>
      <c r="R39" s="89">
        <f t="shared" si="9"/>
        <v>5</v>
      </c>
      <c r="S39" s="94">
        <f t="shared" si="10"/>
        <v>7.8125</v>
      </c>
      <c r="T39" s="100">
        <f t="shared" si="11"/>
        <v>28614.069</v>
      </c>
      <c r="U39" s="6">
        <f t="shared" si="12"/>
        <v>95380.229999999981</v>
      </c>
      <c r="V39" s="9"/>
    </row>
    <row r="40" spans="1:22" x14ac:dyDescent="0.25">
      <c r="A40" s="108" t="s">
        <v>66</v>
      </c>
      <c r="B40" s="20">
        <v>4017</v>
      </c>
      <c r="C40" s="84">
        <f t="shared" si="13"/>
        <v>4817.1863999999996</v>
      </c>
      <c r="D40" s="61">
        <v>0.1842286024100788</v>
      </c>
      <c r="E40" s="84">
        <f t="shared" si="1"/>
        <v>1</v>
      </c>
      <c r="F40" s="133">
        <f t="shared" si="2"/>
        <v>4.3478260869565215</v>
      </c>
      <c r="G40" s="134">
        <f t="shared" si="3"/>
        <v>38152.09199999999</v>
      </c>
      <c r="H40" s="135">
        <v>768.6</v>
      </c>
      <c r="I40" s="22">
        <v>46.27</v>
      </c>
      <c r="J40" s="23">
        <f t="shared" si="4"/>
        <v>1</v>
      </c>
      <c r="K40" s="106">
        <f t="shared" si="5"/>
        <v>3.4482758620689653</v>
      </c>
      <c r="L40" s="136">
        <f t="shared" si="0"/>
        <v>19076.045999999995</v>
      </c>
      <c r="M40" s="43">
        <v>1.01</v>
      </c>
      <c r="N40" s="44">
        <f t="shared" si="6"/>
        <v>5</v>
      </c>
      <c r="O40" s="44">
        <f t="shared" si="7"/>
        <v>5.617977528089888</v>
      </c>
      <c r="P40" s="137">
        <f t="shared" si="8"/>
        <v>9538.0229999999974</v>
      </c>
      <c r="Q40" s="90">
        <v>48.28</v>
      </c>
      <c r="R40" s="89">
        <f t="shared" si="9"/>
        <v>5</v>
      </c>
      <c r="S40" s="94">
        <f t="shared" si="10"/>
        <v>7.8125</v>
      </c>
      <c r="T40" s="100">
        <f t="shared" si="11"/>
        <v>28614.069</v>
      </c>
      <c r="U40" s="6">
        <f t="shared" si="12"/>
        <v>95380.229999999981</v>
      </c>
      <c r="V40" s="9"/>
    </row>
    <row r="41" spans="1:22" ht="19.5" customHeight="1" x14ac:dyDescent="0.25">
      <c r="A41" s="110" t="s">
        <v>67</v>
      </c>
      <c r="B41" s="25">
        <f t="shared" ref="B41:H41" si="14">SUM(B23:B40)</f>
        <v>468888</v>
      </c>
      <c r="C41" s="138">
        <f t="shared" si="14"/>
        <v>547577.41430000006</v>
      </c>
      <c r="D41" s="139">
        <f t="shared" si="14"/>
        <v>20.94156492424991</v>
      </c>
      <c r="E41" s="138">
        <f t="shared" si="14"/>
        <v>23</v>
      </c>
      <c r="F41" s="26">
        <f t="shared" si="14"/>
        <v>99.999999999999957</v>
      </c>
      <c r="G41" s="140">
        <f t="shared" si="14"/>
        <v>877498.11599999946</v>
      </c>
      <c r="H41" s="62">
        <f t="shared" si="14"/>
        <v>66323.300000000017</v>
      </c>
      <c r="I41" s="27"/>
      <c r="J41" s="138">
        <f>SUM(J23:J40)</f>
        <v>29</v>
      </c>
      <c r="K41" s="113">
        <f>SUM(K23:K40)</f>
        <v>100.00000000000003</v>
      </c>
      <c r="L41" s="141">
        <f>SUM(L23:L40)</f>
        <v>438749.05799999973</v>
      </c>
      <c r="M41" s="142"/>
      <c r="N41" s="138">
        <f>SUM(N23:N40)</f>
        <v>89</v>
      </c>
      <c r="O41" s="85">
        <f>SUM(O23:O40)</f>
        <v>99.999999999999972</v>
      </c>
      <c r="P41" s="141">
        <f>SUM(P23:P40)</f>
        <v>219374.52899999986</v>
      </c>
      <c r="Q41" s="143"/>
      <c r="R41" s="85">
        <f>SUM(R23:R40)</f>
        <v>64</v>
      </c>
      <c r="S41" s="144">
        <f>SUM(S23:S40)</f>
        <v>100</v>
      </c>
      <c r="T41" s="145">
        <f>SUM(T23:T40)</f>
        <v>658123.58700000017</v>
      </c>
      <c r="U41" s="145">
        <f>SUM(U23:U40)</f>
        <v>2193745.2899999996</v>
      </c>
      <c r="V41" s="9"/>
    </row>
    <row r="42" spans="1:22" ht="15.75" thickBot="1" x14ac:dyDescent="0.3">
      <c r="E42" s="1"/>
      <c r="G42" s="9"/>
      <c r="L42" s="9"/>
      <c r="M42" s="2"/>
      <c r="N42" s="2"/>
      <c r="P42" s="9"/>
      <c r="T42" s="9"/>
      <c r="U42" s="9"/>
      <c r="V42" s="9"/>
    </row>
    <row r="43" spans="1:22" ht="39.75" customHeight="1" x14ac:dyDescent="0.25">
      <c r="A43" s="186" t="s">
        <v>29</v>
      </c>
      <c r="B43" s="187"/>
      <c r="C43" s="188"/>
      <c r="E43" s="189" t="s">
        <v>36</v>
      </c>
      <c r="F43" s="190"/>
      <c r="G43" s="146"/>
      <c r="H43" s="57"/>
      <c r="I43" s="57"/>
      <c r="J43" s="177" t="s">
        <v>25</v>
      </c>
      <c r="K43" s="178"/>
      <c r="L43" s="179"/>
      <c r="N43" s="57"/>
      <c r="O43" s="2"/>
      <c r="P43" s="9"/>
      <c r="T43" s="9"/>
      <c r="U43" s="9"/>
      <c r="V43" s="9"/>
    </row>
    <row r="44" spans="1:22" x14ac:dyDescent="0.25">
      <c r="A44" s="63">
        <v>0</v>
      </c>
      <c r="B44" s="64">
        <v>50</v>
      </c>
      <c r="C44" s="65">
        <v>1</v>
      </c>
      <c r="E44" s="70" t="s">
        <v>26</v>
      </c>
      <c r="F44" s="71">
        <v>0.16389999999999999</v>
      </c>
      <c r="G44" s="49"/>
      <c r="H44" s="48"/>
      <c r="I44" s="47"/>
      <c r="J44" s="74">
        <v>0.01</v>
      </c>
      <c r="K44" s="75">
        <v>1.99</v>
      </c>
      <c r="L44" s="147">
        <v>5</v>
      </c>
      <c r="O44" s="2"/>
      <c r="P44" s="9"/>
      <c r="T44" s="9"/>
      <c r="U44" s="9"/>
      <c r="V44" s="9"/>
    </row>
    <row r="45" spans="1:22" ht="15.75" thickBot="1" x14ac:dyDescent="0.3">
      <c r="A45" s="66">
        <v>50.01</v>
      </c>
      <c r="B45" s="64">
        <v>100</v>
      </c>
      <c r="C45" s="65">
        <v>2</v>
      </c>
      <c r="E45" s="72" t="s">
        <v>27</v>
      </c>
      <c r="F45" s="73">
        <v>0.19919999999999999</v>
      </c>
      <c r="G45" s="49"/>
      <c r="H45" s="48"/>
      <c r="I45" s="50"/>
      <c r="J45" s="74">
        <v>2</v>
      </c>
      <c r="K45" s="75">
        <v>2.99</v>
      </c>
      <c r="L45" s="147">
        <v>4</v>
      </c>
      <c r="O45" s="2"/>
      <c r="P45" s="9"/>
      <c r="T45" s="9"/>
      <c r="U45" s="9"/>
      <c r="V45" s="9"/>
    </row>
    <row r="46" spans="1:22" x14ac:dyDescent="0.25">
      <c r="A46" s="66">
        <v>100.01</v>
      </c>
      <c r="B46" s="64">
        <v>150</v>
      </c>
      <c r="C46" s="65">
        <v>3</v>
      </c>
      <c r="E46" s="50"/>
      <c r="G46" s="49"/>
      <c r="H46" s="48"/>
      <c r="I46" s="50"/>
      <c r="J46" s="74">
        <v>3</v>
      </c>
      <c r="K46" s="75">
        <v>3.99</v>
      </c>
      <c r="L46" s="147">
        <v>3</v>
      </c>
      <c r="O46" s="2"/>
      <c r="P46" s="9"/>
      <c r="T46" s="9"/>
      <c r="U46" s="9"/>
      <c r="V46" s="9"/>
    </row>
    <row r="47" spans="1:22" x14ac:dyDescent="0.25">
      <c r="A47" s="66">
        <v>150.01</v>
      </c>
      <c r="B47" s="64">
        <v>200</v>
      </c>
      <c r="C47" s="65">
        <v>4</v>
      </c>
      <c r="F47" s="50"/>
      <c r="G47" s="49"/>
      <c r="H47" s="48"/>
      <c r="I47" s="50"/>
      <c r="J47" s="74">
        <v>4</v>
      </c>
      <c r="K47" s="75">
        <v>4.99</v>
      </c>
      <c r="L47" s="147">
        <v>2</v>
      </c>
      <c r="O47" s="2"/>
      <c r="P47" s="9"/>
      <c r="T47" s="9"/>
      <c r="U47" s="9"/>
      <c r="V47" s="9"/>
    </row>
    <row r="48" spans="1:22" ht="15.75" thickBot="1" x14ac:dyDescent="0.3">
      <c r="A48" s="67">
        <v>200.01</v>
      </c>
      <c r="B48" s="68"/>
      <c r="C48" s="69">
        <v>5</v>
      </c>
      <c r="F48" s="49"/>
      <c r="G48" s="49"/>
      <c r="H48" s="48"/>
      <c r="I48" s="49"/>
      <c r="J48" s="77">
        <v>5</v>
      </c>
      <c r="K48" s="78"/>
      <c r="L48" s="148">
        <v>1</v>
      </c>
      <c r="O48" s="2"/>
      <c r="P48" s="9"/>
      <c r="T48" s="9"/>
      <c r="U48" s="9"/>
      <c r="V48" s="9"/>
    </row>
    <row r="49" spans="1:22" x14ac:dyDescent="0.25">
      <c r="F49" s="49"/>
      <c r="G49" s="49"/>
      <c r="H49" s="49"/>
      <c r="I49" s="48"/>
      <c r="J49" s="49"/>
      <c r="L49" s="9"/>
      <c r="O49" s="2"/>
      <c r="P49" s="9"/>
      <c r="T49" s="9"/>
      <c r="U49" s="9"/>
      <c r="V49" s="9"/>
    </row>
    <row r="50" spans="1:22" ht="15.75" thickBot="1" x14ac:dyDescent="0.3">
      <c r="F50" s="1"/>
      <c r="G50" s="9"/>
      <c r="L50" s="9"/>
      <c r="O50" s="2"/>
      <c r="P50" s="9"/>
      <c r="T50" s="9"/>
      <c r="U50" s="9"/>
      <c r="V50" s="9"/>
    </row>
    <row r="51" spans="1:22" ht="31.5" customHeight="1" x14ac:dyDescent="0.25">
      <c r="A51" s="174" t="s">
        <v>31</v>
      </c>
      <c r="B51" s="175"/>
      <c r="C51" s="176"/>
      <c r="D51" s="31"/>
      <c r="E51" s="31"/>
      <c r="F51" s="32"/>
      <c r="G51" s="149"/>
      <c r="H51" s="33"/>
      <c r="I51" s="34"/>
      <c r="J51" s="180" t="s">
        <v>30</v>
      </c>
      <c r="K51" s="181"/>
      <c r="L51" s="182"/>
      <c r="N51" s="35"/>
      <c r="O51" s="36"/>
      <c r="P51" s="121"/>
      <c r="Q51" s="38"/>
      <c r="T51" s="9"/>
      <c r="U51" s="9"/>
      <c r="V51" s="9"/>
    </row>
    <row r="52" spans="1:22" x14ac:dyDescent="0.25">
      <c r="A52" s="74">
        <v>0.01</v>
      </c>
      <c r="B52" s="75">
        <v>1.99</v>
      </c>
      <c r="C52" s="76">
        <v>1</v>
      </c>
      <c r="D52" s="31"/>
      <c r="E52" s="31"/>
      <c r="F52" s="32"/>
      <c r="G52" s="149"/>
      <c r="H52" s="33"/>
      <c r="I52" s="34"/>
      <c r="J52" s="80">
        <v>0</v>
      </c>
      <c r="K52" s="56">
        <v>10</v>
      </c>
      <c r="L52" s="147">
        <v>1</v>
      </c>
      <c r="N52" s="35"/>
      <c r="O52" s="36"/>
      <c r="P52" s="121"/>
      <c r="Q52" s="38"/>
      <c r="T52" s="9"/>
      <c r="U52" s="9"/>
      <c r="V52" s="9"/>
    </row>
    <row r="53" spans="1:22" x14ac:dyDescent="0.25">
      <c r="A53" s="74">
        <v>2.0099999999999998</v>
      </c>
      <c r="B53" s="75">
        <v>3</v>
      </c>
      <c r="C53" s="76">
        <v>2</v>
      </c>
      <c r="D53" s="31"/>
      <c r="E53" s="31"/>
      <c r="F53" s="32"/>
      <c r="G53" s="149"/>
      <c r="H53" s="33"/>
      <c r="I53" s="34"/>
      <c r="J53" s="81">
        <v>11</v>
      </c>
      <c r="K53" s="56">
        <v>20</v>
      </c>
      <c r="L53" s="147">
        <v>2</v>
      </c>
      <c r="N53" s="35"/>
      <c r="O53" s="36"/>
      <c r="P53" s="121"/>
      <c r="Q53" s="38"/>
      <c r="T53" s="9"/>
      <c r="U53" s="9"/>
      <c r="V53" s="9"/>
    </row>
    <row r="54" spans="1:22" x14ac:dyDescent="0.25">
      <c r="A54" s="74">
        <v>3.01</v>
      </c>
      <c r="B54" s="75">
        <v>4</v>
      </c>
      <c r="C54" s="76">
        <v>3</v>
      </c>
      <c r="D54" s="39"/>
      <c r="E54" s="31"/>
      <c r="F54" s="32"/>
      <c r="G54" s="149"/>
      <c r="H54" s="33"/>
      <c r="I54" s="34"/>
      <c r="J54" s="81">
        <v>21</v>
      </c>
      <c r="K54" s="56">
        <v>30</v>
      </c>
      <c r="L54" s="147">
        <v>3</v>
      </c>
      <c r="N54" s="35"/>
      <c r="O54" s="36"/>
      <c r="P54" s="121"/>
      <c r="Q54" s="38"/>
      <c r="T54" s="9"/>
      <c r="U54" s="9"/>
      <c r="V54" s="9"/>
    </row>
    <row r="55" spans="1:22" x14ac:dyDescent="0.25">
      <c r="A55" s="74">
        <v>4.01</v>
      </c>
      <c r="B55" s="75">
        <v>5</v>
      </c>
      <c r="C55" s="76">
        <v>4</v>
      </c>
      <c r="D55" s="39"/>
      <c r="E55" s="31"/>
      <c r="F55" s="32"/>
      <c r="G55" s="149"/>
      <c r="H55" s="33"/>
      <c r="I55" s="34"/>
      <c r="J55" s="81">
        <v>31</v>
      </c>
      <c r="K55" s="56">
        <v>40</v>
      </c>
      <c r="L55" s="147">
        <v>4</v>
      </c>
      <c r="N55" s="35"/>
      <c r="O55" s="36"/>
      <c r="P55" s="121"/>
      <c r="Q55" s="38"/>
      <c r="T55" s="9"/>
      <c r="U55" s="9"/>
      <c r="V55" s="9"/>
    </row>
    <row r="56" spans="1:22" ht="15.75" thickBot="1" x14ac:dyDescent="0.3">
      <c r="A56" s="77">
        <v>5.01</v>
      </c>
      <c r="B56" s="78"/>
      <c r="C56" s="79">
        <v>5</v>
      </c>
      <c r="D56" s="39"/>
      <c r="E56" s="31"/>
      <c r="F56" s="32"/>
      <c r="G56" s="149"/>
      <c r="H56" s="33"/>
      <c r="I56" s="34"/>
      <c r="J56" s="82">
        <v>41</v>
      </c>
      <c r="K56" s="83"/>
      <c r="L56" s="148">
        <v>5</v>
      </c>
      <c r="N56" s="35"/>
      <c r="O56" s="36"/>
      <c r="P56" s="121"/>
      <c r="Q56" s="38"/>
      <c r="T56" s="9"/>
      <c r="U56" s="9"/>
      <c r="V56" s="9"/>
    </row>
    <row r="57" spans="1:22" x14ac:dyDescent="0.25">
      <c r="A57" s="29"/>
      <c r="B57" s="30"/>
      <c r="C57" s="30"/>
      <c r="D57" s="31"/>
      <c r="E57" s="31"/>
      <c r="F57" s="32"/>
      <c r="G57" s="149"/>
      <c r="H57" s="33"/>
      <c r="I57" s="34"/>
      <c r="J57" s="35"/>
      <c r="K57" s="32"/>
      <c r="L57" s="149"/>
      <c r="M57" s="34"/>
      <c r="N57" s="35"/>
      <c r="O57" s="36"/>
      <c r="P57" s="121"/>
      <c r="Q57" s="38"/>
      <c r="T57" s="9"/>
      <c r="U57" s="9"/>
      <c r="V57" s="9"/>
    </row>
    <row r="58" spans="1:22" x14ac:dyDescent="0.25">
      <c r="A58" s="29"/>
      <c r="B58" s="30"/>
      <c r="C58" s="31"/>
      <c r="D58" s="31"/>
      <c r="E58" s="32"/>
      <c r="F58" s="33"/>
      <c r="G58" s="150"/>
      <c r="H58" s="35"/>
      <c r="I58" s="35"/>
      <c r="J58" s="35"/>
      <c r="K58" s="35"/>
      <c r="L58" s="151"/>
      <c r="M58" s="36"/>
      <c r="N58" s="36"/>
      <c r="O58" s="37"/>
      <c r="P58" s="152"/>
      <c r="T58" s="9"/>
      <c r="U58" s="9"/>
      <c r="V58" s="9"/>
    </row>
    <row r="59" spans="1:22" x14ac:dyDescent="0.25">
      <c r="A59" s="29"/>
      <c r="B59" s="30"/>
      <c r="C59" s="31"/>
      <c r="D59" s="31"/>
      <c r="E59" s="32"/>
      <c r="F59" s="33"/>
      <c r="G59" s="150"/>
      <c r="H59" s="35"/>
      <c r="I59" s="35"/>
      <c r="J59" s="35"/>
      <c r="K59" s="35"/>
      <c r="L59" s="151"/>
      <c r="M59" s="36"/>
      <c r="N59" s="36"/>
      <c r="O59" s="37"/>
      <c r="P59" s="152"/>
      <c r="T59" s="9"/>
      <c r="U59" s="9"/>
      <c r="V59" s="9"/>
    </row>
    <row r="60" spans="1:22" x14ac:dyDescent="0.25">
      <c r="A60" s="117"/>
      <c r="B60" s="118"/>
      <c r="C60" s="31"/>
      <c r="D60" s="39"/>
      <c r="E60" s="119"/>
      <c r="F60" s="33"/>
      <c r="G60" s="150"/>
      <c r="H60" s="120"/>
      <c r="I60" s="120"/>
      <c r="J60" s="120"/>
      <c r="K60" s="120"/>
      <c r="L60" s="151"/>
      <c r="M60" s="36"/>
      <c r="N60" s="36"/>
      <c r="O60" s="121"/>
      <c r="P60" s="152"/>
      <c r="T60" s="9"/>
      <c r="U60" s="9"/>
      <c r="V60" s="9"/>
    </row>
    <row r="61" spans="1:22" x14ac:dyDescent="0.25">
      <c r="A61" s="117"/>
      <c r="B61" s="38"/>
      <c r="C61" s="31"/>
      <c r="D61" s="30"/>
      <c r="E61" s="123"/>
      <c r="F61" s="30"/>
      <c r="G61" s="152"/>
      <c r="H61" s="30"/>
      <c r="I61" s="30"/>
      <c r="J61" s="30"/>
      <c r="K61" s="30"/>
      <c r="L61" s="152"/>
      <c r="M61" s="124"/>
      <c r="N61" s="124"/>
      <c r="O61" s="30"/>
      <c r="P61" s="152"/>
      <c r="T61" s="9"/>
      <c r="U61" s="9"/>
      <c r="V61" s="9"/>
    </row>
  </sheetData>
  <mergeCells count="7">
    <mergeCell ref="A51:C51"/>
    <mergeCell ref="J51:L51"/>
    <mergeCell ref="A2:P2"/>
    <mergeCell ref="A14:A16"/>
    <mergeCell ref="A43:C43"/>
    <mergeCell ref="E43:F43"/>
    <mergeCell ref="J43:L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workbookViewId="0">
      <selection activeCell="H12" sqref="H12"/>
    </sheetView>
  </sheetViews>
  <sheetFormatPr baseColWidth="10" defaultRowHeight="15" x14ac:dyDescent="0.25"/>
  <cols>
    <col min="7" max="7" width="14.5703125" customWidth="1"/>
    <col min="12" max="12" width="16.28515625" customWidth="1"/>
    <col min="16" max="16" width="14.28515625" customWidth="1"/>
    <col min="20" max="20" width="14.42578125" customWidth="1"/>
    <col min="21" max="21" width="14.140625" customWidth="1"/>
  </cols>
  <sheetData>
    <row r="1" spans="1:17" x14ac:dyDescent="0.25">
      <c r="E1" s="1"/>
      <c r="N1" s="2"/>
      <c r="O1" s="2"/>
    </row>
    <row r="2" spans="1:17" ht="26.25" x14ac:dyDescent="0.4">
      <c r="A2" s="183" t="s">
        <v>68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</row>
    <row r="3" spans="1:17" x14ac:dyDescent="0.25">
      <c r="E3" s="1"/>
      <c r="N3" s="2"/>
      <c r="O3" s="2"/>
    </row>
    <row r="4" spans="1:17" x14ac:dyDescent="0.25">
      <c r="A4" s="3" t="s">
        <v>33</v>
      </c>
      <c r="E4" s="1"/>
      <c r="N4" s="2"/>
      <c r="O4" s="2"/>
    </row>
    <row r="5" spans="1:17" x14ac:dyDescent="0.25">
      <c r="E5" s="1"/>
      <c r="N5" s="2"/>
      <c r="O5" s="2"/>
    </row>
    <row r="6" spans="1:17" x14ac:dyDescent="0.25">
      <c r="A6" s="4" t="s">
        <v>1</v>
      </c>
      <c r="B6" s="4" t="s">
        <v>2</v>
      </c>
      <c r="E6" s="1"/>
      <c r="N6" s="2"/>
      <c r="O6" s="2"/>
    </row>
    <row r="7" spans="1:17" ht="39" x14ac:dyDescent="0.25">
      <c r="A7" s="8" t="s">
        <v>3</v>
      </c>
      <c r="B7" s="6">
        <v>1460859.03</v>
      </c>
      <c r="C7" s="3"/>
      <c r="D7" s="3"/>
      <c r="E7" s="1"/>
      <c r="F7" s="9"/>
      <c r="H7" s="3"/>
      <c r="I7" s="3"/>
      <c r="J7" s="3"/>
      <c r="K7" s="3"/>
      <c r="L7" s="3"/>
      <c r="M7" s="3"/>
      <c r="N7" s="2"/>
      <c r="O7" s="2"/>
    </row>
    <row r="8" spans="1:17" x14ac:dyDescent="0.25">
      <c r="E8" s="1"/>
      <c r="N8" s="2"/>
      <c r="O8" s="2"/>
    </row>
    <row r="9" spans="1:17" x14ac:dyDescent="0.25">
      <c r="E9" s="1"/>
      <c r="N9" s="2"/>
      <c r="O9" s="2"/>
    </row>
    <row r="10" spans="1:17" x14ac:dyDescent="0.25">
      <c r="A10" s="3" t="s">
        <v>4</v>
      </c>
      <c r="E10" s="1"/>
      <c r="N10" s="2"/>
      <c r="O10" s="2"/>
    </row>
    <row r="11" spans="1:17" x14ac:dyDescent="0.25">
      <c r="E11" s="1"/>
      <c r="N11" s="2"/>
      <c r="O11" s="2"/>
    </row>
    <row r="12" spans="1:17" s="2" customFormat="1" x14ac:dyDescent="0.25">
      <c r="A12" s="10" t="s">
        <v>5</v>
      </c>
      <c r="B12" s="10" t="s">
        <v>6</v>
      </c>
      <c r="C12" s="10" t="s">
        <v>7</v>
      </c>
      <c r="D12" s="10" t="s">
        <v>8</v>
      </c>
      <c r="E12" s="11"/>
    </row>
    <row r="13" spans="1:17" x14ac:dyDescent="0.25">
      <c r="A13" s="5" t="s">
        <v>9</v>
      </c>
      <c r="B13" s="5" t="s">
        <v>10</v>
      </c>
      <c r="C13" s="103">
        <v>40</v>
      </c>
      <c r="D13" s="45">
        <f>+$B$7*C13/100</f>
        <v>584343.61200000008</v>
      </c>
      <c r="E13" s="1"/>
      <c r="N13" s="2"/>
      <c r="O13" s="2"/>
    </row>
    <row r="14" spans="1:17" x14ac:dyDescent="0.25">
      <c r="A14" s="191" t="s">
        <v>11</v>
      </c>
      <c r="B14" s="5" t="s">
        <v>12</v>
      </c>
      <c r="C14" s="103">
        <v>30</v>
      </c>
      <c r="D14" s="45">
        <f t="shared" ref="D14:D16" si="0">+$B$7*C14/100</f>
        <v>438257.70899999997</v>
      </c>
      <c r="E14" s="1"/>
      <c r="N14" s="2"/>
      <c r="O14" s="2"/>
    </row>
    <row r="15" spans="1:17" x14ac:dyDescent="0.25">
      <c r="A15" s="192"/>
      <c r="B15" s="8" t="s">
        <v>13</v>
      </c>
      <c r="C15" s="103">
        <v>20</v>
      </c>
      <c r="D15" s="45">
        <f>+$B$7*C15/100</f>
        <v>292171.80600000004</v>
      </c>
      <c r="E15" s="1"/>
      <c r="N15" s="2"/>
      <c r="O15" s="2"/>
    </row>
    <row r="16" spans="1:17" x14ac:dyDescent="0.25">
      <c r="A16" s="192"/>
      <c r="B16" s="5" t="s">
        <v>23</v>
      </c>
      <c r="C16" s="103">
        <v>10</v>
      </c>
      <c r="D16" s="45">
        <f t="shared" si="0"/>
        <v>146085.90300000002</v>
      </c>
      <c r="E16" s="1"/>
      <c r="N16" s="2"/>
      <c r="O16" s="2"/>
    </row>
    <row r="17" spans="1:21" x14ac:dyDescent="0.25">
      <c r="A17" s="5" t="s">
        <v>14</v>
      </c>
      <c r="B17" s="7"/>
      <c r="C17" s="96">
        <f>SUM(C13:C16)</f>
        <v>100</v>
      </c>
      <c r="D17" s="45">
        <f>SUM(D13:D16)</f>
        <v>1460859.03</v>
      </c>
      <c r="E17" s="1"/>
      <c r="N17" s="2"/>
      <c r="O17" s="2"/>
    </row>
    <row r="18" spans="1:21" x14ac:dyDescent="0.25">
      <c r="E18" s="1"/>
      <c r="N18" s="2"/>
      <c r="O18" s="2"/>
    </row>
    <row r="19" spans="1:21" x14ac:dyDescent="0.25">
      <c r="E19" s="1"/>
      <c r="N19" s="2"/>
      <c r="O19" s="2"/>
    </row>
    <row r="20" spans="1:21" x14ac:dyDescent="0.25">
      <c r="A20" s="12" t="s">
        <v>15</v>
      </c>
      <c r="E20" s="1"/>
      <c r="N20" s="2"/>
      <c r="O20" s="2"/>
    </row>
    <row r="21" spans="1:21" x14ac:dyDescent="0.25">
      <c r="E21" s="1"/>
      <c r="N21" s="2"/>
      <c r="O21" s="2"/>
    </row>
    <row r="22" spans="1:21" ht="87.75" customHeight="1" x14ac:dyDescent="0.25">
      <c r="A22" s="13" t="s">
        <v>16</v>
      </c>
      <c r="B22" s="14" t="s">
        <v>17</v>
      </c>
      <c r="C22" s="14" t="s">
        <v>34</v>
      </c>
      <c r="D22" s="14" t="s">
        <v>28</v>
      </c>
      <c r="E22" s="14" t="s">
        <v>18</v>
      </c>
      <c r="F22" s="14" t="s">
        <v>7</v>
      </c>
      <c r="G22" s="14" t="s">
        <v>8</v>
      </c>
      <c r="H22" s="86" t="s">
        <v>32</v>
      </c>
      <c r="I22" s="15" t="s">
        <v>35</v>
      </c>
      <c r="J22" s="16" t="s">
        <v>18</v>
      </c>
      <c r="K22" s="17" t="s">
        <v>7</v>
      </c>
      <c r="L22" s="17" t="s">
        <v>8</v>
      </c>
      <c r="M22" s="40" t="s">
        <v>24</v>
      </c>
      <c r="N22" s="41" t="s">
        <v>18</v>
      </c>
      <c r="O22" s="42" t="s">
        <v>7</v>
      </c>
      <c r="P22" s="42" t="s">
        <v>8</v>
      </c>
      <c r="Q22" s="18" t="s">
        <v>19</v>
      </c>
      <c r="R22" s="18" t="s">
        <v>18</v>
      </c>
      <c r="S22" s="18" t="s">
        <v>7</v>
      </c>
      <c r="T22" s="18" t="s">
        <v>8</v>
      </c>
      <c r="U22" s="14" t="s">
        <v>20</v>
      </c>
    </row>
    <row r="23" spans="1:21" ht="15" customHeight="1" x14ac:dyDescent="0.25">
      <c r="A23" s="19" t="s">
        <v>69</v>
      </c>
      <c r="B23" s="20">
        <v>3895</v>
      </c>
      <c r="C23" s="60">
        <f>((B23*$F$39)+B23)</f>
        <v>4670.884</v>
      </c>
      <c r="D23" s="153">
        <v>0.17863340960598881</v>
      </c>
      <c r="E23" s="84">
        <f>IF(AND(D23&gt;=$A$46,D23&lt;=$B$46),$C$46,IF(AND(D23&gt;$A$47,D23&lt;=$B$47),$C$47,IF(AND(D23&gt;$A$48,D23&lt;=$B$48),$C$48,IF(AND(D23&gt;$A$49,D23&lt;=$B$49),$C$49,IF(D23&gt;$A$50,$C$50)))))</f>
        <v>1</v>
      </c>
      <c r="F23" s="21">
        <f>+E23*100/$E$35</f>
        <v>6.25</v>
      </c>
      <c r="G23" s="97">
        <f>$D$13*F23/100</f>
        <v>36521.475750000005</v>
      </c>
      <c r="H23" s="87">
        <v>18319.400000000001</v>
      </c>
      <c r="I23" s="22">
        <f>+C23/H23</f>
        <v>0.25496926755243071</v>
      </c>
      <c r="J23" s="23">
        <f t="shared" ref="J23:J34" si="1">IF(AND(I23&gt;=$A$38,I23&lt;=$B$38),$C$38,IF(AND(I23&gt;$A$39,I23&lt;=$B$39),$C$39,IF(AND(I23&gt;$A$40,I23&lt;=$B$40),$C$40,IF(AND(I23&gt;$A$41,I23&lt;=$B$41),$C$41,IF(I23&gt;$A$42,$C$42)))))</f>
        <v>1</v>
      </c>
      <c r="K23" s="154">
        <f>+J23*100/$J$35</f>
        <v>6.25</v>
      </c>
      <c r="L23" s="98">
        <f t="shared" ref="L23:L34" si="2">$D$15*K23/100</f>
        <v>18260.737875000003</v>
      </c>
      <c r="M23" s="43">
        <v>0.99</v>
      </c>
      <c r="N23" s="155">
        <f t="shared" ref="N23:N34" si="3">IF(AND(M23&gt;=$I$38,M23&lt;=$K$38),$L$38,IF(AND(M23&gt;$I$39,M23&lt;=$K$39),$L$39,IF(AND(M23&gt;$I$40,M23&lt;=$K$40),$L$40,IF(AND(M23&gt;$I$41,M23&lt;=$K$41),$L$41,IF(M23&gt;$I$42,L39)))))</f>
        <v>5</v>
      </c>
      <c r="O23" s="43">
        <f>+N23*100/$N$35</f>
        <v>8.9285714285714288</v>
      </c>
      <c r="P23" s="99">
        <f>$D$16*O23/100</f>
        <v>13043.384196428573</v>
      </c>
      <c r="Q23" s="90">
        <v>52.79</v>
      </c>
      <c r="R23" s="89">
        <f>IF(AND(Q23&gt;=$J$46,Q23&lt;=$K$46),$L$46,IF(AND(Q23&gt;$J$47,Q23&lt;=$K$47),$L$47,IF(AND(Q23&gt;$J$48,Q23&lt;=$K$48),$L$48,IF(AND(Q23&gt;$J$49,Q23&lt;=$K$49),$L$49,IF(Q23&gt;$J$50,$L$50)))))</f>
        <v>5</v>
      </c>
      <c r="S23" s="156">
        <f>+R23*100/$R$35</f>
        <v>10.638297872340425</v>
      </c>
      <c r="T23" s="100">
        <f>$D$14*S23/100</f>
        <v>46623.160531914888</v>
      </c>
      <c r="U23" s="157">
        <f>G23+L23+P23+T23</f>
        <v>114448.75835334347</v>
      </c>
    </row>
    <row r="24" spans="1:21" ht="15" customHeight="1" x14ac:dyDescent="0.25">
      <c r="A24" s="19" t="s">
        <v>70</v>
      </c>
      <c r="B24" s="20">
        <v>54938</v>
      </c>
      <c r="C24" s="60">
        <f>((B24*$F$38)+B24)</f>
        <v>63942.338199999998</v>
      </c>
      <c r="D24" s="153">
        <v>2.4454124510146826</v>
      </c>
      <c r="E24" s="84">
        <f t="shared" ref="E24:E34" si="4">IF(AND(D24&gt;=$A$46,D24&lt;=$B$46),$C$46,IF(AND(D24&gt;$A$47,D24&lt;=$B$47),$C$47,IF(AND(D24&gt;$A$48,D24&lt;=$B$48),$C$48,IF(AND(D24&gt;$A$49,D24&lt;=$B$49),$C$49,IF(D24&gt;$A$50,$C$50)))))</f>
        <v>2</v>
      </c>
      <c r="F24" s="21">
        <f t="shared" ref="F24:F34" si="5">+E24*100/$E$35</f>
        <v>12.5</v>
      </c>
      <c r="G24" s="97">
        <f t="shared" ref="G24:G34" si="6">$D$13*F24/100</f>
        <v>73042.95150000001</v>
      </c>
      <c r="H24" s="87">
        <v>961.4</v>
      </c>
      <c r="I24" s="22">
        <f t="shared" ref="I24:I34" si="7">+C24/H24</f>
        <v>66.509609111712081</v>
      </c>
      <c r="J24" s="23">
        <f t="shared" si="1"/>
        <v>2</v>
      </c>
      <c r="K24" s="154">
        <f t="shared" ref="K24:K34" si="8">+J24*100/$J$35</f>
        <v>12.5</v>
      </c>
      <c r="L24" s="98">
        <f t="shared" si="2"/>
        <v>36521.475750000005</v>
      </c>
      <c r="M24" s="43">
        <v>0.87</v>
      </c>
      <c r="N24" s="155">
        <f t="shared" si="3"/>
        <v>5</v>
      </c>
      <c r="O24" s="43">
        <f t="shared" ref="O24:O34" si="9">+N24*100/$N$35</f>
        <v>8.9285714285714288</v>
      </c>
      <c r="P24" s="99">
        <f t="shared" ref="P24:P34" si="10">$D$16*O24/100</f>
        <v>13043.384196428573</v>
      </c>
      <c r="Q24" s="90">
        <v>17.05</v>
      </c>
      <c r="R24" s="89">
        <f t="shared" ref="R24:R34" si="11">IF(AND(Q24&gt;=$J$46,Q24&lt;=$K$46),$L$46,IF(AND(Q24&gt;$J$47,Q24&lt;=$K$47),$L$47,IF(AND(Q24&gt;$J$48,Q24&lt;=$K$48),$L$48,IF(AND(Q24&gt;$J$49,Q24&lt;=$K$49),$L$49,IF(Q24&gt;$J$50,$L$50)))))</f>
        <v>2</v>
      </c>
      <c r="S24" s="156">
        <f t="shared" ref="S24:S34" si="12">+R24*100/$R$35</f>
        <v>4.2553191489361701</v>
      </c>
      <c r="T24" s="100">
        <f t="shared" ref="T24:T34" si="13">$D$14*S24/100</f>
        <v>18649.264212765956</v>
      </c>
      <c r="U24" s="157">
        <f t="shared" ref="U24:U34" si="14">G24+L24+P24+T24</f>
        <v>141257.07565919452</v>
      </c>
    </row>
    <row r="25" spans="1:21" ht="15" customHeight="1" x14ac:dyDescent="0.25">
      <c r="A25" s="19" t="s">
        <v>71</v>
      </c>
      <c r="B25" s="20">
        <v>31263</v>
      </c>
      <c r="C25" s="60">
        <f>((B25*$F$38)+B25)</f>
        <v>36387.005700000002</v>
      </c>
      <c r="D25" s="153">
        <v>1.3915855956909977</v>
      </c>
      <c r="E25" s="84">
        <f t="shared" si="4"/>
        <v>1</v>
      </c>
      <c r="F25" s="21">
        <f t="shared" si="5"/>
        <v>6.25</v>
      </c>
      <c r="G25" s="97">
        <f t="shared" si="6"/>
        <v>36521.475750000005</v>
      </c>
      <c r="H25" s="87">
        <v>275</v>
      </c>
      <c r="I25" s="22">
        <f t="shared" si="7"/>
        <v>132.31638436363636</v>
      </c>
      <c r="J25" s="23">
        <f t="shared" si="1"/>
        <v>3</v>
      </c>
      <c r="K25" s="154">
        <f t="shared" si="8"/>
        <v>18.75</v>
      </c>
      <c r="L25" s="98">
        <f t="shared" si="2"/>
        <v>54782.213625000004</v>
      </c>
      <c r="M25" s="43">
        <v>0.45</v>
      </c>
      <c r="N25" s="155">
        <f t="shared" si="3"/>
        <v>5</v>
      </c>
      <c r="O25" s="43">
        <f t="shared" si="9"/>
        <v>8.9285714285714288</v>
      </c>
      <c r="P25" s="99">
        <f t="shared" si="10"/>
        <v>13043.384196428573</v>
      </c>
      <c r="Q25" s="90">
        <v>15.11</v>
      </c>
      <c r="R25" s="89">
        <f t="shared" si="11"/>
        <v>2</v>
      </c>
      <c r="S25" s="156">
        <f t="shared" si="12"/>
        <v>4.2553191489361701</v>
      </c>
      <c r="T25" s="100">
        <f t="shared" si="13"/>
        <v>18649.264212765956</v>
      </c>
      <c r="U25" s="157">
        <f t="shared" si="14"/>
        <v>122996.33778419453</v>
      </c>
    </row>
    <row r="26" spans="1:21" ht="15" customHeight="1" x14ac:dyDescent="0.25">
      <c r="A26" s="19" t="s">
        <v>72</v>
      </c>
      <c r="B26" s="20">
        <v>85845</v>
      </c>
      <c r="C26" s="60">
        <f>((B26*$F$38)+B26)</f>
        <v>99914.995500000005</v>
      </c>
      <c r="D26" s="153">
        <v>3.8211516956815945</v>
      </c>
      <c r="E26" s="84">
        <f t="shared" si="4"/>
        <v>3</v>
      </c>
      <c r="F26" s="21">
        <f t="shared" si="5"/>
        <v>18.75</v>
      </c>
      <c r="G26" s="97">
        <f t="shared" si="6"/>
        <v>109564.42725000001</v>
      </c>
      <c r="H26" s="87">
        <v>5473.6</v>
      </c>
      <c r="I26" s="22">
        <f t="shared" si="7"/>
        <v>18.253981931452792</v>
      </c>
      <c r="J26" s="23">
        <f t="shared" si="1"/>
        <v>1</v>
      </c>
      <c r="K26" s="154">
        <f t="shared" si="8"/>
        <v>6.25</v>
      </c>
      <c r="L26" s="98">
        <f t="shared" si="2"/>
        <v>18260.737875000003</v>
      </c>
      <c r="M26" s="43">
        <v>5.27</v>
      </c>
      <c r="N26" s="155">
        <f t="shared" si="3"/>
        <v>1</v>
      </c>
      <c r="O26" s="43">
        <f t="shared" si="9"/>
        <v>1.7857142857142858</v>
      </c>
      <c r="P26" s="99">
        <f t="shared" si="10"/>
        <v>2608.6768392857148</v>
      </c>
      <c r="Q26" s="90">
        <v>35.659999999999997</v>
      </c>
      <c r="R26" s="89">
        <f t="shared" si="11"/>
        <v>4</v>
      </c>
      <c r="S26" s="156">
        <f t="shared" si="12"/>
        <v>8.5106382978723403</v>
      </c>
      <c r="T26" s="100">
        <f t="shared" si="13"/>
        <v>37298.528425531913</v>
      </c>
      <c r="U26" s="157">
        <f t="shared" si="14"/>
        <v>167732.37038981763</v>
      </c>
    </row>
    <row r="27" spans="1:21" ht="15" customHeight="1" x14ac:dyDescent="0.25">
      <c r="A27" s="19" t="s">
        <v>73</v>
      </c>
      <c r="B27" s="20">
        <v>2025</v>
      </c>
      <c r="C27" s="60">
        <f t="shared" ref="C27:C34" si="15">((B27*$F$39)+B27)</f>
        <v>2428.38</v>
      </c>
      <c r="D27" s="153">
        <v>9.2871028100674533E-2</v>
      </c>
      <c r="E27" s="84">
        <f t="shared" si="4"/>
        <v>1</v>
      </c>
      <c r="F27" s="21">
        <f t="shared" si="5"/>
        <v>6.25</v>
      </c>
      <c r="G27" s="97">
        <f t="shared" si="6"/>
        <v>36521.475750000005</v>
      </c>
      <c r="H27" s="87">
        <v>12095.8</v>
      </c>
      <c r="I27" s="22">
        <f t="shared" si="7"/>
        <v>0.20076224805304321</v>
      </c>
      <c r="J27" s="23">
        <f t="shared" si="1"/>
        <v>1</v>
      </c>
      <c r="K27" s="154">
        <f t="shared" si="8"/>
        <v>6.25</v>
      </c>
      <c r="L27" s="98">
        <f t="shared" si="2"/>
        <v>18260.737875000003</v>
      </c>
      <c r="M27" s="43">
        <v>0.47</v>
      </c>
      <c r="N27" s="155">
        <f t="shared" si="3"/>
        <v>5</v>
      </c>
      <c r="O27" s="43">
        <f t="shared" si="9"/>
        <v>8.9285714285714288</v>
      </c>
      <c r="P27" s="99">
        <f t="shared" si="10"/>
        <v>13043.384196428573</v>
      </c>
      <c r="Q27" s="90">
        <v>86.39</v>
      </c>
      <c r="R27" s="89">
        <f t="shared" si="11"/>
        <v>5</v>
      </c>
      <c r="S27" s="156">
        <f t="shared" si="12"/>
        <v>10.638297872340425</v>
      </c>
      <c r="T27" s="100">
        <f t="shared" si="13"/>
        <v>46623.160531914888</v>
      </c>
      <c r="U27" s="157">
        <f t="shared" si="14"/>
        <v>114448.75835334347</v>
      </c>
    </row>
    <row r="28" spans="1:21" ht="15" customHeight="1" x14ac:dyDescent="0.25">
      <c r="A28" s="104" t="s">
        <v>74</v>
      </c>
      <c r="B28" s="20">
        <v>2636</v>
      </c>
      <c r="C28" s="60">
        <f t="shared" si="15"/>
        <v>3161.0911999999998</v>
      </c>
      <c r="D28" s="153">
        <v>0.12089285435722374</v>
      </c>
      <c r="E28" s="84">
        <f t="shared" si="4"/>
        <v>1</v>
      </c>
      <c r="F28" s="21">
        <f t="shared" si="5"/>
        <v>6.25</v>
      </c>
      <c r="G28" s="97">
        <f t="shared" si="6"/>
        <v>36521.475750000005</v>
      </c>
      <c r="H28" s="87">
        <v>24562.3</v>
      </c>
      <c r="I28" s="22">
        <f t="shared" si="7"/>
        <v>0.12869687284985526</v>
      </c>
      <c r="J28" s="23">
        <f t="shared" si="1"/>
        <v>1</v>
      </c>
      <c r="K28" s="154">
        <f t="shared" si="8"/>
        <v>6.25</v>
      </c>
      <c r="L28" s="98">
        <f t="shared" si="2"/>
        <v>18260.737875000003</v>
      </c>
      <c r="M28" s="43">
        <v>0.75</v>
      </c>
      <c r="N28" s="155">
        <f t="shared" si="3"/>
        <v>5</v>
      </c>
      <c r="O28" s="43">
        <f t="shared" si="9"/>
        <v>8.9285714285714288</v>
      </c>
      <c r="P28" s="99">
        <f t="shared" si="10"/>
        <v>13043.384196428573</v>
      </c>
      <c r="Q28" s="90">
        <v>76.94</v>
      </c>
      <c r="R28" s="89">
        <f t="shared" si="11"/>
        <v>5</v>
      </c>
      <c r="S28" s="156">
        <f t="shared" si="12"/>
        <v>10.638297872340425</v>
      </c>
      <c r="T28" s="100">
        <f t="shared" si="13"/>
        <v>46623.160531914888</v>
      </c>
      <c r="U28" s="157">
        <f t="shared" si="14"/>
        <v>114448.75835334347</v>
      </c>
    </row>
    <row r="29" spans="1:21" ht="17.25" customHeight="1" x14ac:dyDescent="0.25">
      <c r="A29" s="19" t="s">
        <v>75</v>
      </c>
      <c r="B29" s="20">
        <v>3026</v>
      </c>
      <c r="C29" s="60">
        <f t="shared" si="15"/>
        <v>3628.7791999999999</v>
      </c>
      <c r="D29" s="153">
        <v>0.13877912643587217</v>
      </c>
      <c r="E29" s="84">
        <f t="shared" si="4"/>
        <v>1</v>
      </c>
      <c r="F29" s="21">
        <f t="shared" si="5"/>
        <v>6.25</v>
      </c>
      <c r="G29" s="97">
        <f t="shared" si="6"/>
        <v>36521.475750000005</v>
      </c>
      <c r="H29" s="87">
        <v>12512.6</v>
      </c>
      <c r="I29" s="22">
        <f t="shared" si="7"/>
        <v>0.29001000591403864</v>
      </c>
      <c r="J29" s="23">
        <f t="shared" si="1"/>
        <v>1</v>
      </c>
      <c r="K29" s="154">
        <f t="shared" si="8"/>
        <v>6.25</v>
      </c>
      <c r="L29" s="98">
        <f t="shared" si="2"/>
        <v>18260.737875000003</v>
      </c>
      <c r="M29" s="43">
        <v>0.75</v>
      </c>
      <c r="N29" s="155">
        <f t="shared" si="3"/>
        <v>5</v>
      </c>
      <c r="O29" s="43">
        <f t="shared" si="9"/>
        <v>8.9285714285714288</v>
      </c>
      <c r="P29" s="99">
        <f t="shared" si="10"/>
        <v>13043.384196428573</v>
      </c>
      <c r="Q29" s="90">
        <v>68.84</v>
      </c>
      <c r="R29" s="89">
        <f t="shared" si="11"/>
        <v>5</v>
      </c>
      <c r="S29" s="156">
        <f t="shared" si="12"/>
        <v>10.638297872340425</v>
      </c>
      <c r="T29" s="100">
        <f t="shared" si="13"/>
        <v>46623.160531914888</v>
      </c>
      <c r="U29" s="157">
        <f t="shared" si="14"/>
        <v>114448.75835334347</v>
      </c>
    </row>
    <row r="30" spans="1:21" x14ac:dyDescent="0.25">
      <c r="A30" s="108" t="s">
        <v>76</v>
      </c>
      <c r="B30" s="20">
        <v>1732</v>
      </c>
      <c r="C30" s="60">
        <f t="shared" si="15"/>
        <v>2077.0144</v>
      </c>
      <c r="D30" s="153">
        <v>7.9433392923638671E-2</v>
      </c>
      <c r="E30" s="84">
        <f t="shared" si="4"/>
        <v>1</v>
      </c>
      <c r="F30" s="21">
        <f t="shared" si="5"/>
        <v>6.25</v>
      </c>
      <c r="G30" s="97">
        <f t="shared" si="6"/>
        <v>36521.475750000005</v>
      </c>
      <c r="H30" s="87">
        <v>21392.5</v>
      </c>
      <c r="I30" s="22">
        <f t="shared" si="7"/>
        <v>9.7090774804253835E-2</v>
      </c>
      <c r="J30" s="23">
        <f t="shared" si="1"/>
        <v>1</v>
      </c>
      <c r="K30" s="154">
        <f t="shared" si="8"/>
        <v>6.25</v>
      </c>
      <c r="L30" s="98">
        <f t="shared" si="2"/>
        <v>18260.737875000003</v>
      </c>
      <c r="M30" s="43">
        <v>0.42</v>
      </c>
      <c r="N30" s="155">
        <f t="shared" si="3"/>
        <v>5</v>
      </c>
      <c r="O30" s="43">
        <f t="shared" si="9"/>
        <v>8.9285714285714288</v>
      </c>
      <c r="P30" s="99">
        <f t="shared" si="10"/>
        <v>13043.384196428573</v>
      </c>
      <c r="Q30" s="90">
        <v>87.75</v>
      </c>
      <c r="R30" s="89">
        <f t="shared" si="11"/>
        <v>5</v>
      </c>
      <c r="S30" s="156">
        <f t="shared" si="12"/>
        <v>10.638297872340425</v>
      </c>
      <c r="T30" s="100">
        <f t="shared" si="13"/>
        <v>46623.160531914888</v>
      </c>
      <c r="U30" s="157">
        <f t="shared" si="14"/>
        <v>114448.75835334347</v>
      </c>
    </row>
    <row r="31" spans="1:21" x14ac:dyDescent="0.25">
      <c r="A31" s="108" t="s">
        <v>77</v>
      </c>
      <c r="B31" s="20">
        <v>4798</v>
      </c>
      <c r="C31" s="60">
        <f t="shared" si="15"/>
        <v>5753.7615999999998</v>
      </c>
      <c r="D31" s="153">
        <v>0.2200470088034748</v>
      </c>
      <c r="E31" s="84">
        <f t="shared" si="4"/>
        <v>1</v>
      </c>
      <c r="F31" s="21">
        <f t="shared" si="5"/>
        <v>6.25</v>
      </c>
      <c r="G31" s="97">
        <f t="shared" si="6"/>
        <v>36521.475750000005</v>
      </c>
      <c r="H31" s="87">
        <v>34736.300000000003</v>
      </c>
      <c r="I31" s="22">
        <f t="shared" si="7"/>
        <v>0.16564117652139115</v>
      </c>
      <c r="J31" s="23">
        <f t="shared" si="1"/>
        <v>1</v>
      </c>
      <c r="K31" s="154">
        <f t="shared" si="8"/>
        <v>6.25</v>
      </c>
      <c r="L31" s="98">
        <f t="shared" si="2"/>
        <v>18260.737875000003</v>
      </c>
      <c r="M31" s="43">
        <v>0.69</v>
      </c>
      <c r="N31" s="155">
        <f t="shared" si="3"/>
        <v>5</v>
      </c>
      <c r="O31" s="43">
        <f t="shared" si="9"/>
        <v>8.9285714285714288</v>
      </c>
      <c r="P31" s="99">
        <f t="shared" si="10"/>
        <v>13043.384196428573</v>
      </c>
      <c r="Q31" s="90">
        <v>83.07</v>
      </c>
      <c r="R31" s="89">
        <f t="shared" si="11"/>
        <v>5</v>
      </c>
      <c r="S31" s="156">
        <f t="shared" si="12"/>
        <v>10.638297872340425</v>
      </c>
      <c r="T31" s="100">
        <f t="shared" si="13"/>
        <v>46623.160531914888</v>
      </c>
      <c r="U31" s="157">
        <f t="shared" si="14"/>
        <v>114448.75835334347</v>
      </c>
    </row>
    <row r="32" spans="1:21" x14ac:dyDescent="0.25">
      <c r="A32" s="108" t="s">
        <v>78</v>
      </c>
      <c r="B32" s="20">
        <v>28910</v>
      </c>
      <c r="C32" s="60">
        <f t="shared" si="15"/>
        <v>34668.872000000003</v>
      </c>
      <c r="D32" s="153">
        <v>1.3258772456249388</v>
      </c>
      <c r="E32" s="84">
        <f t="shared" si="4"/>
        <v>1</v>
      </c>
      <c r="F32" s="21">
        <f t="shared" si="5"/>
        <v>6.25</v>
      </c>
      <c r="G32" s="97">
        <f t="shared" si="6"/>
        <v>36521.475750000005</v>
      </c>
      <c r="H32" s="87">
        <v>2324.9</v>
      </c>
      <c r="I32" s="22">
        <f t="shared" si="7"/>
        <v>14.91198417136221</v>
      </c>
      <c r="J32" s="23">
        <f t="shared" si="1"/>
        <v>1</v>
      </c>
      <c r="K32" s="154">
        <f t="shared" si="8"/>
        <v>6.25</v>
      </c>
      <c r="L32" s="98">
        <f t="shared" si="2"/>
        <v>18260.737875000003</v>
      </c>
      <c r="M32" s="43">
        <v>1.1499999999999999</v>
      </c>
      <c r="N32" s="155">
        <f t="shared" si="3"/>
        <v>5</v>
      </c>
      <c r="O32" s="43">
        <f t="shared" si="9"/>
        <v>8.9285714285714288</v>
      </c>
      <c r="P32" s="99">
        <f t="shared" si="10"/>
        <v>13043.384196428573</v>
      </c>
      <c r="Q32" s="90">
        <v>25.56</v>
      </c>
      <c r="R32" s="89">
        <f t="shared" si="11"/>
        <v>3</v>
      </c>
      <c r="S32" s="156">
        <f t="shared" si="12"/>
        <v>6.3829787234042552</v>
      </c>
      <c r="T32" s="100">
        <f t="shared" si="13"/>
        <v>27973.896319148931</v>
      </c>
      <c r="U32" s="157">
        <f t="shared" si="14"/>
        <v>95799.494140577503</v>
      </c>
    </row>
    <row r="33" spans="1:21" x14ac:dyDescent="0.25">
      <c r="A33" s="108" t="s">
        <v>79</v>
      </c>
      <c r="B33" s="20">
        <v>53892</v>
      </c>
      <c r="C33" s="60">
        <f>((B33*$F$38)+B33)</f>
        <v>62724.898799999995</v>
      </c>
      <c r="D33" s="153">
        <v>2.398852666825936</v>
      </c>
      <c r="E33" s="84">
        <f t="shared" si="4"/>
        <v>2</v>
      </c>
      <c r="F33" s="21">
        <f t="shared" si="5"/>
        <v>12.5</v>
      </c>
      <c r="G33" s="97">
        <f t="shared" si="6"/>
        <v>73042.95150000001</v>
      </c>
      <c r="H33" s="87">
        <v>662.7</v>
      </c>
      <c r="I33" s="22">
        <f t="shared" si="7"/>
        <v>94.650518786781333</v>
      </c>
      <c r="J33" s="23">
        <f t="shared" si="1"/>
        <v>2</v>
      </c>
      <c r="K33" s="154">
        <f t="shared" si="8"/>
        <v>12.5</v>
      </c>
      <c r="L33" s="98">
        <f t="shared" si="2"/>
        <v>36521.475750000005</v>
      </c>
      <c r="M33" s="43">
        <v>0.84</v>
      </c>
      <c r="N33" s="155">
        <f t="shared" si="3"/>
        <v>5</v>
      </c>
      <c r="O33" s="43">
        <f t="shared" si="9"/>
        <v>8.9285714285714288</v>
      </c>
      <c r="P33" s="99">
        <f t="shared" si="10"/>
        <v>13043.384196428573</v>
      </c>
      <c r="Q33" s="90">
        <v>18.2</v>
      </c>
      <c r="R33" s="89">
        <f t="shared" si="11"/>
        <v>2</v>
      </c>
      <c r="S33" s="156">
        <f t="shared" si="12"/>
        <v>4.2553191489361701</v>
      </c>
      <c r="T33" s="100">
        <f t="shared" si="13"/>
        <v>18649.264212765956</v>
      </c>
      <c r="U33" s="157">
        <f t="shared" si="14"/>
        <v>141257.07565919452</v>
      </c>
    </row>
    <row r="34" spans="1:21" x14ac:dyDescent="0.25">
      <c r="A34" s="108" t="s">
        <v>80</v>
      </c>
      <c r="B34" s="20">
        <v>32357</v>
      </c>
      <c r="C34" s="60">
        <f t="shared" si="15"/>
        <v>38802.5144</v>
      </c>
      <c r="D34" s="153">
        <v>1.4839643734585313</v>
      </c>
      <c r="E34" s="84">
        <f t="shared" si="4"/>
        <v>1</v>
      </c>
      <c r="F34" s="21">
        <f t="shared" si="5"/>
        <v>6.25</v>
      </c>
      <c r="G34" s="97">
        <f t="shared" si="6"/>
        <v>36521.475750000005</v>
      </c>
      <c r="H34" s="87">
        <v>11647.6</v>
      </c>
      <c r="I34" s="22">
        <f t="shared" si="7"/>
        <v>3.3313742230159002</v>
      </c>
      <c r="J34" s="23">
        <f t="shared" si="1"/>
        <v>1</v>
      </c>
      <c r="K34" s="154">
        <f t="shared" si="8"/>
        <v>6.25</v>
      </c>
      <c r="L34" s="98">
        <f t="shared" si="2"/>
        <v>18260.737875000003</v>
      </c>
      <c r="M34" s="43">
        <v>1.43</v>
      </c>
      <c r="N34" s="155">
        <f t="shared" si="3"/>
        <v>5</v>
      </c>
      <c r="O34" s="43">
        <f t="shared" si="9"/>
        <v>8.9285714285714288</v>
      </c>
      <c r="P34" s="99">
        <f t="shared" si="10"/>
        <v>13043.384196428573</v>
      </c>
      <c r="Q34" s="90">
        <v>34.159999999999997</v>
      </c>
      <c r="R34" s="89">
        <f t="shared" si="11"/>
        <v>4</v>
      </c>
      <c r="S34" s="156">
        <f t="shared" si="12"/>
        <v>8.5106382978723403</v>
      </c>
      <c r="T34" s="100">
        <f t="shared" si="13"/>
        <v>37298.528425531913</v>
      </c>
      <c r="U34" s="157">
        <f t="shared" si="14"/>
        <v>105124.12624696048</v>
      </c>
    </row>
    <row r="35" spans="1:21" ht="19.5" customHeight="1" x14ac:dyDescent="0.25">
      <c r="A35" s="110" t="s">
        <v>81</v>
      </c>
      <c r="B35" s="25">
        <f t="shared" ref="B35:H35" si="16">SUM(B23:B34)</f>
        <v>305317</v>
      </c>
      <c r="C35" s="25">
        <f t="shared" si="16"/>
        <v>358160.53500000003</v>
      </c>
      <c r="D35" s="111">
        <f t="shared" si="16"/>
        <v>13.697500848523555</v>
      </c>
      <c r="E35" s="85">
        <f t="shared" si="16"/>
        <v>16</v>
      </c>
      <c r="F35" s="158">
        <f t="shared" si="16"/>
        <v>100</v>
      </c>
      <c r="G35" s="46">
        <f t="shared" si="16"/>
        <v>584343.61199999996</v>
      </c>
      <c r="H35" s="159">
        <f t="shared" si="16"/>
        <v>144964.10000000003</v>
      </c>
      <c r="I35" s="27"/>
      <c r="J35" s="85">
        <f>SUM(J23:J34)</f>
        <v>16</v>
      </c>
      <c r="K35" s="158">
        <f t="shared" ref="K35" si="17">SUM(K23:K34)</f>
        <v>100</v>
      </c>
      <c r="L35" s="46">
        <f>SUM(L23:L34)</f>
        <v>292171.80599999998</v>
      </c>
      <c r="M35" s="112"/>
      <c r="N35" s="85">
        <f>SUM(N23:N34)</f>
        <v>56</v>
      </c>
      <c r="O35" s="158">
        <f t="shared" ref="O35" si="18">SUM(O23:O34)</f>
        <v>100.00000000000001</v>
      </c>
      <c r="P35" s="46">
        <f>SUM(P23:P34)</f>
        <v>146085.90299999999</v>
      </c>
      <c r="Q35" s="91"/>
      <c r="R35" s="85">
        <f>SUM(R23:R34)</f>
        <v>47</v>
      </c>
      <c r="S35" s="158">
        <f t="shared" ref="S35" si="19">SUM(S23:S34)</f>
        <v>100</v>
      </c>
      <c r="T35" s="46">
        <f>SUM(T23:T34)</f>
        <v>438257.70900000003</v>
      </c>
      <c r="U35" s="52">
        <f>SUM(U23:U34)</f>
        <v>1460859.0299999998</v>
      </c>
    </row>
    <row r="36" spans="1:21" ht="15.75" thickBot="1" x14ac:dyDescent="0.3">
      <c r="E36" s="1"/>
      <c r="H36" s="160"/>
      <c r="N36" s="2"/>
      <c r="O36" s="2"/>
    </row>
    <row r="37" spans="1:21" ht="39.75" customHeight="1" x14ac:dyDescent="0.25">
      <c r="A37" s="186" t="s">
        <v>29</v>
      </c>
      <c r="B37" s="187"/>
      <c r="C37" s="188"/>
      <c r="E37" s="189" t="s">
        <v>36</v>
      </c>
      <c r="F37" s="190"/>
      <c r="H37" s="57"/>
      <c r="I37" s="57"/>
      <c r="J37" s="177" t="s">
        <v>25</v>
      </c>
      <c r="K37" s="178"/>
      <c r="L37" s="179"/>
      <c r="N37" s="57"/>
      <c r="O37" s="2"/>
    </row>
    <row r="38" spans="1:21" x14ac:dyDescent="0.25">
      <c r="A38" s="63">
        <v>0</v>
      </c>
      <c r="B38" s="64">
        <v>50</v>
      </c>
      <c r="C38" s="65">
        <v>1</v>
      </c>
      <c r="E38" s="70" t="s">
        <v>26</v>
      </c>
      <c r="F38" s="71">
        <v>0.16389999999999999</v>
      </c>
      <c r="H38" s="48"/>
      <c r="I38" s="47"/>
      <c r="J38" s="74">
        <v>0.01</v>
      </c>
      <c r="K38" s="75">
        <v>1.99</v>
      </c>
      <c r="L38" s="76">
        <v>5</v>
      </c>
      <c r="O38" s="2"/>
    </row>
    <row r="39" spans="1:21" ht="15.75" thickBot="1" x14ac:dyDescent="0.3">
      <c r="A39" s="66">
        <v>50.01</v>
      </c>
      <c r="B39" s="64">
        <v>100</v>
      </c>
      <c r="C39" s="65">
        <v>2</v>
      </c>
      <c r="E39" s="72" t="s">
        <v>27</v>
      </c>
      <c r="F39" s="73">
        <v>0.19919999999999999</v>
      </c>
      <c r="H39" s="48"/>
      <c r="I39" s="50"/>
      <c r="J39" s="74">
        <v>2</v>
      </c>
      <c r="K39" s="75">
        <v>2.99</v>
      </c>
      <c r="L39" s="76">
        <v>4</v>
      </c>
      <c r="O39" s="2"/>
    </row>
    <row r="40" spans="1:21" x14ac:dyDescent="0.25">
      <c r="A40" s="66">
        <v>100.01</v>
      </c>
      <c r="B40" s="64">
        <v>150</v>
      </c>
      <c r="C40" s="65">
        <v>3</v>
      </c>
      <c r="E40" s="50"/>
      <c r="G40" s="48"/>
      <c r="H40" s="48"/>
      <c r="I40" s="50"/>
      <c r="J40" s="74">
        <v>3</v>
      </c>
      <c r="K40" s="75">
        <v>3.99</v>
      </c>
      <c r="L40" s="76">
        <v>3</v>
      </c>
      <c r="O40" s="2"/>
    </row>
    <row r="41" spans="1:21" x14ac:dyDescent="0.25">
      <c r="A41" s="66">
        <v>150.01</v>
      </c>
      <c r="B41" s="64">
        <v>200</v>
      </c>
      <c r="C41" s="65">
        <v>4</v>
      </c>
      <c r="F41" s="50"/>
      <c r="G41" s="48"/>
      <c r="H41" s="48"/>
      <c r="I41" s="50"/>
      <c r="J41" s="74">
        <v>4</v>
      </c>
      <c r="K41" s="75">
        <v>4.99</v>
      </c>
      <c r="L41" s="76">
        <v>2</v>
      </c>
      <c r="O41" s="2"/>
    </row>
    <row r="42" spans="1:21" ht="15.75" thickBot="1" x14ac:dyDescent="0.3">
      <c r="A42" s="67">
        <v>200.01</v>
      </c>
      <c r="B42" s="68"/>
      <c r="C42" s="69">
        <v>5</v>
      </c>
      <c r="F42" s="49"/>
      <c r="G42" s="48"/>
      <c r="H42" s="48"/>
      <c r="I42" s="49"/>
      <c r="J42" s="77">
        <v>5</v>
      </c>
      <c r="K42" s="78"/>
      <c r="L42" s="79">
        <v>1</v>
      </c>
      <c r="O42" s="2"/>
    </row>
    <row r="43" spans="1:21" x14ac:dyDescent="0.25">
      <c r="F43" s="49"/>
      <c r="G43" s="49"/>
      <c r="H43" s="49"/>
      <c r="I43" s="48"/>
      <c r="J43" s="49"/>
      <c r="O43" s="2"/>
    </row>
    <row r="44" spans="1:21" ht="15.75" thickBot="1" x14ac:dyDescent="0.3">
      <c r="F44" s="1"/>
      <c r="O44" s="2"/>
    </row>
    <row r="45" spans="1:21" ht="31.5" customHeight="1" x14ac:dyDescent="0.25">
      <c r="A45" s="174" t="s">
        <v>31</v>
      </c>
      <c r="B45" s="175"/>
      <c r="C45" s="176"/>
      <c r="D45" s="31"/>
      <c r="E45" s="31"/>
      <c r="F45" s="32"/>
      <c r="G45" s="33"/>
      <c r="H45" s="33"/>
      <c r="I45" s="34"/>
      <c r="J45" s="180" t="s">
        <v>30</v>
      </c>
      <c r="K45" s="181"/>
      <c r="L45" s="182"/>
      <c r="N45" s="35"/>
      <c r="O45" s="36"/>
      <c r="P45" s="37"/>
      <c r="Q45" s="38"/>
    </row>
    <row r="46" spans="1:21" x14ac:dyDescent="0.25">
      <c r="A46" s="74">
        <v>0.01</v>
      </c>
      <c r="B46" s="75">
        <v>1.99</v>
      </c>
      <c r="C46" s="76">
        <v>1</v>
      </c>
      <c r="D46" s="31"/>
      <c r="E46" s="31"/>
      <c r="F46" s="32"/>
      <c r="G46" s="33"/>
      <c r="H46" s="33"/>
      <c r="I46" s="34"/>
      <c r="J46" s="80">
        <v>0</v>
      </c>
      <c r="K46" s="56">
        <v>10</v>
      </c>
      <c r="L46" s="76">
        <v>1</v>
      </c>
      <c r="N46" s="35"/>
      <c r="O46" s="36"/>
      <c r="P46" s="37"/>
      <c r="Q46" s="38"/>
    </row>
    <row r="47" spans="1:21" x14ac:dyDescent="0.25">
      <c r="A47" s="74">
        <v>2.0099999999999998</v>
      </c>
      <c r="B47" s="75">
        <v>3</v>
      </c>
      <c r="C47" s="76">
        <v>2</v>
      </c>
      <c r="D47" s="31"/>
      <c r="E47" s="31"/>
      <c r="F47" s="32"/>
      <c r="G47" s="33"/>
      <c r="H47" s="33"/>
      <c r="I47" s="34"/>
      <c r="J47" s="81">
        <v>11</v>
      </c>
      <c r="K47" s="56">
        <v>20</v>
      </c>
      <c r="L47" s="76">
        <v>2</v>
      </c>
      <c r="N47" s="35"/>
      <c r="O47" s="36"/>
      <c r="P47" s="37"/>
      <c r="Q47" s="38"/>
    </row>
    <row r="48" spans="1:21" x14ac:dyDescent="0.25">
      <c r="A48" s="74">
        <v>3.01</v>
      </c>
      <c r="B48" s="75">
        <v>4</v>
      </c>
      <c r="C48" s="76">
        <v>3</v>
      </c>
      <c r="D48" s="39"/>
      <c r="E48" s="31"/>
      <c r="F48" s="32"/>
      <c r="G48" s="33"/>
      <c r="H48" s="33"/>
      <c r="I48" s="34"/>
      <c r="J48" s="81">
        <v>21</v>
      </c>
      <c r="K48" s="56">
        <v>30</v>
      </c>
      <c r="L48" s="76">
        <v>3</v>
      </c>
      <c r="N48" s="35"/>
      <c r="O48" s="36"/>
      <c r="P48" s="37"/>
      <c r="Q48" s="38"/>
    </row>
    <row r="49" spans="1:17" x14ac:dyDescent="0.25">
      <c r="A49" s="74">
        <v>4.01</v>
      </c>
      <c r="B49" s="75">
        <v>5</v>
      </c>
      <c r="C49" s="76">
        <v>4</v>
      </c>
      <c r="D49" s="39"/>
      <c r="E49" s="31"/>
      <c r="F49" s="32"/>
      <c r="G49" s="33"/>
      <c r="H49" s="33"/>
      <c r="I49" s="34"/>
      <c r="J49" s="81">
        <v>31</v>
      </c>
      <c r="K49" s="56">
        <v>40</v>
      </c>
      <c r="L49" s="76">
        <v>4</v>
      </c>
      <c r="N49" s="35"/>
      <c r="O49" s="36"/>
      <c r="P49" s="37"/>
      <c r="Q49" s="38"/>
    </row>
    <row r="50" spans="1:17" ht="15.75" thickBot="1" x14ac:dyDescent="0.3">
      <c r="A50" s="77">
        <v>5.01</v>
      </c>
      <c r="B50" s="78"/>
      <c r="C50" s="79">
        <v>5</v>
      </c>
      <c r="D50" s="39"/>
      <c r="E50" s="31"/>
      <c r="F50" s="32"/>
      <c r="G50" s="33"/>
      <c r="H50" s="33"/>
      <c r="I50" s="34"/>
      <c r="J50" s="82">
        <v>41</v>
      </c>
      <c r="K50" s="83"/>
      <c r="L50" s="79">
        <v>5</v>
      </c>
      <c r="N50" s="35"/>
      <c r="O50" s="36"/>
      <c r="P50" s="37"/>
      <c r="Q50" s="38"/>
    </row>
    <row r="51" spans="1:17" x14ac:dyDescent="0.25">
      <c r="A51" s="29"/>
      <c r="B51" s="30"/>
      <c r="C51" s="30"/>
      <c r="D51" s="31"/>
      <c r="E51" s="31"/>
      <c r="F51" s="32"/>
      <c r="G51" s="33"/>
      <c r="H51" s="33"/>
      <c r="I51" s="34"/>
      <c r="J51" s="35"/>
      <c r="K51" s="32"/>
      <c r="L51" s="33"/>
      <c r="M51" s="34"/>
      <c r="N51" s="35"/>
      <c r="O51" s="36"/>
      <c r="P51" s="37"/>
      <c r="Q51" s="38"/>
    </row>
    <row r="52" spans="1:17" x14ac:dyDescent="0.25">
      <c r="A52" s="29"/>
      <c r="B52" s="30"/>
      <c r="C52" s="30"/>
      <c r="D52" s="31"/>
      <c r="E52" s="31"/>
      <c r="F52" s="32"/>
      <c r="G52" s="33"/>
      <c r="H52" s="33"/>
      <c r="I52" s="34"/>
      <c r="J52" s="35"/>
      <c r="K52" s="32"/>
      <c r="L52" s="33"/>
      <c r="M52" s="34"/>
      <c r="N52" s="35"/>
      <c r="O52" s="36"/>
      <c r="P52" s="37"/>
      <c r="Q52" s="38"/>
    </row>
    <row r="53" spans="1:17" x14ac:dyDescent="0.25">
      <c r="A53" s="29"/>
      <c r="B53" s="30"/>
      <c r="C53" s="31"/>
      <c r="D53" s="31"/>
      <c r="E53" s="32"/>
      <c r="F53" s="33"/>
      <c r="G53" s="34"/>
      <c r="H53" s="35"/>
      <c r="I53" s="35"/>
      <c r="J53" s="35"/>
      <c r="K53" s="35"/>
      <c r="L53" s="35"/>
      <c r="M53" s="35"/>
      <c r="N53" s="36"/>
      <c r="O53" s="36"/>
      <c r="P53" s="37"/>
      <c r="Q53" s="38"/>
    </row>
    <row r="54" spans="1:17" x14ac:dyDescent="0.25">
      <c r="A54" s="117"/>
      <c r="B54" s="118"/>
      <c r="C54" s="31"/>
      <c r="D54" s="39"/>
      <c r="E54" s="119"/>
      <c r="F54" s="33"/>
      <c r="G54" s="34"/>
      <c r="H54" s="120"/>
      <c r="I54" s="120"/>
      <c r="J54" s="120"/>
      <c r="K54" s="120"/>
      <c r="L54" s="120"/>
      <c r="M54" s="120"/>
      <c r="N54" s="36"/>
      <c r="O54" s="36"/>
      <c r="P54" s="121"/>
      <c r="Q54" s="122"/>
    </row>
    <row r="55" spans="1:17" x14ac:dyDescent="0.25">
      <c r="A55" s="117"/>
      <c r="B55" s="38"/>
      <c r="C55" s="31"/>
      <c r="D55" s="30"/>
      <c r="E55" s="123"/>
      <c r="F55" s="30"/>
      <c r="G55" s="30"/>
      <c r="H55" s="30"/>
      <c r="I55" s="30"/>
      <c r="J55" s="30"/>
      <c r="K55" s="30"/>
      <c r="L55" s="30"/>
      <c r="M55" s="30"/>
      <c r="N55" s="124"/>
      <c r="O55" s="124"/>
      <c r="P55" s="30"/>
      <c r="Q55" s="38"/>
    </row>
  </sheetData>
  <mergeCells count="7">
    <mergeCell ref="A45:C45"/>
    <mergeCell ref="J45:L45"/>
    <mergeCell ref="A2:Q2"/>
    <mergeCell ref="A14:A16"/>
    <mergeCell ref="A37:C37"/>
    <mergeCell ref="E37:F37"/>
    <mergeCell ref="J37:L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workbookViewId="0">
      <selection activeCell="H14" sqref="H14"/>
    </sheetView>
  </sheetViews>
  <sheetFormatPr baseColWidth="10" defaultRowHeight="15" x14ac:dyDescent="0.25"/>
  <cols>
    <col min="12" max="12" width="15.28515625" customWidth="1"/>
    <col min="16" max="16" width="14.5703125" customWidth="1"/>
    <col min="20" max="20" width="15.140625" customWidth="1"/>
    <col min="21" max="21" width="15.7109375" customWidth="1"/>
  </cols>
  <sheetData>
    <row r="1" spans="1:16" x14ac:dyDescent="0.25">
      <c r="E1" s="1"/>
      <c r="M1" s="2"/>
      <c r="N1" s="2"/>
    </row>
    <row r="2" spans="1:16" ht="26.25" x14ac:dyDescent="0.4">
      <c r="A2" s="183" t="s">
        <v>82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x14ac:dyDescent="0.25">
      <c r="E3" s="1"/>
      <c r="M3" s="2"/>
      <c r="N3" s="2"/>
    </row>
    <row r="4" spans="1:16" x14ac:dyDescent="0.25">
      <c r="A4" s="3" t="s">
        <v>33</v>
      </c>
      <c r="E4" s="1"/>
      <c r="M4" s="2"/>
      <c r="N4" s="2"/>
    </row>
    <row r="5" spans="1:16" x14ac:dyDescent="0.25">
      <c r="E5" s="1"/>
      <c r="M5" s="2"/>
      <c r="N5" s="2"/>
    </row>
    <row r="6" spans="1:16" x14ac:dyDescent="0.25">
      <c r="A6" s="4" t="s">
        <v>1</v>
      </c>
      <c r="B6" s="4" t="s">
        <v>2</v>
      </c>
      <c r="E6" s="1"/>
      <c r="M6" s="2"/>
      <c r="N6" s="2"/>
    </row>
    <row r="7" spans="1:16" ht="39" x14ac:dyDescent="0.25">
      <c r="A7" s="8" t="s">
        <v>3</v>
      </c>
      <c r="B7" s="6">
        <v>1158945.17</v>
      </c>
      <c r="C7" s="3"/>
      <c r="D7" s="3"/>
      <c r="E7" s="1"/>
      <c r="F7" s="9"/>
      <c r="H7" s="3"/>
      <c r="I7" s="3"/>
      <c r="J7" s="3"/>
      <c r="K7" s="3"/>
      <c r="L7" s="3"/>
      <c r="M7" s="2"/>
      <c r="N7" s="2"/>
    </row>
    <row r="8" spans="1:16" x14ac:dyDescent="0.25">
      <c r="E8" s="1"/>
      <c r="M8" s="2"/>
      <c r="N8" s="2"/>
    </row>
    <row r="9" spans="1:16" x14ac:dyDescent="0.25">
      <c r="E9" s="1"/>
      <c r="M9" s="2"/>
      <c r="N9" s="2"/>
    </row>
    <row r="10" spans="1:16" x14ac:dyDescent="0.25">
      <c r="A10" s="3" t="s">
        <v>4</v>
      </c>
      <c r="E10" s="1"/>
      <c r="M10" s="2"/>
      <c r="N10" s="2"/>
    </row>
    <row r="11" spans="1:16" x14ac:dyDescent="0.25">
      <c r="E11" s="1"/>
      <c r="M11" s="2"/>
      <c r="N11" s="2"/>
    </row>
    <row r="12" spans="1:16" s="2" customFormat="1" x14ac:dyDescent="0.25">
      <c r="A12" s="10" t="s">
        <v>5</v>
      </c>
      <c r="B12" s="10" t="s">
        <v>6</v>
      </c>
      <c r="C12" s="10" t="s">
        <v>7</v>
      </c>
      <c r="D12" s="10" t="s">
        <v>8</v>
      </c>
      <c r="E12" s="11"/>
    </row>
    <row r="13" spans="1:16" x14ac:dyDescent="0.25">
      <c r="A13" s="5" t="s">
        <v>9</v>
      </c>
      <c r="B13" s="5" t="s">
        <v>10</v>
      </c>
      <c r="C13" s="103">
        <v>40</v>
      </c>
      <c r="D13" s="45">
        <f>+$B$7*C13/100</f>
        <v>463578.06799999997</v>
      </c>
      <c r="E13" s="1"/>
      <c r="M13" s="2"/>
      <c r="N13" s="2"/>
    </row>
    <row r="14" spans="1:16" x14ac:dyDescent="0.25">
      <c r="A14" s="191" t="s">
        <v>11</v>
      </c>
      <c r="B14" s="5" t="s">
        <v>12</v>
      </c>
      <c r="C14" s="103">
        <v>30</v>
      </c>
      <c r="D14" s="45">
        <f t="shared" ref="D14:D16" si="0">+$B$7*C14/100</f>
        <v>347683.55099999992</v>
      </c>
      <c r="E14" s="1"/>
      <c r="M14" s="2"/>
      <c r="N14" s="2"/>
    </row>
    <row r="15" spans="1:16" x14ac:dyDescent="0.25">
      <c r="A15" s="192"/>
      <c r="B15" s="8" t="s">
        <v>13</v>
      </c>
      <c r="C15" s="103">
        <v>20</v>
      </c>
      <c r="D15" s="45">
        <f>+$B$7*C15/100</f>
        <v>231789.03399999999</v>
      </c>
      <c r="E15" s="1"/>
      <c r="M15" s="2"/>
      <c r="N15" s="2"/>
    </row>
    <row r="16" spans="1:16" x14ac:dyDescent="0.25">
      <c r="A16" s="192"/>
      <c r="B16" s="5" t="s">
        <v>23</v>
      </c>
      <c r="C16" s="103">
        <v>10</v>
      </c>
      <c r="D16" s="45">
        <f t="shared" si="0"/>
        <v>115894.51699999999</v>
      </c>
      <c r="E16" s="1"/>
      <c r="M16" s="2"/>
      <c r="N16" s="2"/>
    </row>
    <row r="17" spans="1:21" x14ac:dyDescent="0.25">
      <c r="A17" s="5" t="s">
        <v>14</v>
      </c>
      <c r="B17" s="7"/>
      <c r="C17" s="103">
        <f>SUM(C13:C16)</f>
        <v>100</v>
      </c>
      <c r="D17" s="45">
        <f>SUM(D13:D16)</f>
        <v>1158945.17</v>
      </c>
      <c r="E17" s="1"/>
      <c r="M17" s="2"/>
      <c r="N17" s="2"/>
    </row>
    <row r="18" spans="1:21" x14ac:dyDescent="0.25">
      <c r="E18" s="1"/>
      <c r="M18" s="2"/>
      <c r="N18" s="2"/>
    </row>
    <row r="19" spans="1:21" x14ac:dyDescent="0.25">
      <c r="E19" s="1"/>
      <c r="M19" s="2"/>
      <c r="N19" s="2"/>
    </row>
    <row r="20" spans="1:21" x14ac:dyDescent="0.25">
      <c r="A20" s="12" t="s">
        <v>15</v>
      </c>
      <c r="E20" s="1"/>
      <c r="M20" s="2"/>
      <c r="N20" s="2"/>
    </row>
    <row r="21" spans="1:21" x14ac:dyDescent="0.25">
      <c r="E21" s="1"/>
      <c r="M21" s="2"/>
      <c r="N21" s="2"/>
    </row>
    <row r="22" spans="1:21" ht="67.5" x14ac:dyDescent="0.25">
      <c r="A22" s="13" t="s">
        <v>16</v>
      </c>
      <c r="B22" s="14" t="s">
        <v>17</v>
      </c>
      <c r="C22" s="14" t="s">
        <v>34</v>
      </c>
      <c r="D22" s="14" t="s">
        <v>28</v>
      </c>
      <c r="E22" s="14" t="s">
        <v>18</v>
      </c>
      <c r="F22" s="14" t="s">
        <v>7</v>
      </c>
      <c r="G22" s="14" t="s">
        <v>8</v>
      </c>
      <c r="H22" s="86" t="s">
        <v>32</v>
      </c>
      <c r="I22" s="15" t="s">
        <v>35</v>
      </c>
      <c r="J22" s="16" t="s">
        <v>18</v>
      </c>
      <c r="K22" s="17" t="s">
        <v>7</v>
      </c>
      <c r="L22" s="17" t="s">
        <v>8</v>
      </c>
      <c r="M22" s="40" t="s">
        <v>24</v>
      </c>
      <c r="N22" s="41" t="s">
        <v>18</v>
      </c>
      <c r="O22" s="42" t="s">
        <v>7</v>
      </c>
      <c r="P22" s="42" t="s">
        <v>8</v>
      </c>
      <c r="Q22" s="18" t="s">
        <v>19</v>
      </c>
      <c r="R22" s="18" t="s">
        <v>18</v>
      </c>
      <c r="S22" s="18" t="s">
        <v>7</v>
      </c>
      <c r="T22" s="18" t="s">
        <v>8</v>
      </c>
      <c r="U22" s="14" t="s">
        <v>20</v>
      </c>
    </row>
    <row r="23" spans="1:21" ht="15" customHeight="1" x14ac:dyDescent="0.25">
      <c r="A23" s="19" t="s">
        <v>83</v>
      </c>
      <c r="B23" s="20">
        <v>40862</v>
      </c>
      <c r="C23" s="60">
        <f>((B23*$F$31)+B23)</f>
        <v>47559.281799999997</v>
      </c>
      <c r="D23" s="61">
        <f>[2]Hoja3!$D$8</f>
        <v>1.8188476372890487</v>
      </c>
      <c r="E23" s="84">
        <f>IF(AND(D23&gt;=$A$39,D23&lt;=$B$39),$C$39,IF(AND(D23&gt;$A$40,D23&lt;=$B$40),$C$40,IF(AND(D23&gt;$A$41,D23&lt;=$B$41),$C$41,IF(AND(D23&gt;$A$42,D23&lt;=$B$42),$C$42,IF(D23&gt;$A$43,$C$43)))))</f>
        <v>1</v>
      </c>
      <c r="F23" s="21">
        <f>+E23*100/$E$28</f>
        <v>14.285714285714286</v>
      </c>
      <c r="G23" s="97">
        <f>$D$13*F23/100</f>
        <v>66225.438285714292</v>
      </c>
      <c r="H23" s="154">
        <v>375.2</v>
      </c>
      <c r="I23" s="22">
        <v>111.61</v>
      </c>
      <c r="J23" s="23">
        <f>IF(AND(I23&gt;=$A$31,I23&lt;=$B$31),$C$31,IF(AND(I23&gt;$A$32,I23&lt;=$B$32),$C$32,IF(AND(I23&gt;$A$33,I23&lt;=$B$33),$C$33,IF(AND(I23&gt;$A$34,I23&lt;=$B$34),$C$34,IF(I23&gt;$A$35,$C$35)))))</f>
        <v>3</v>
      </c>
      <c r="K23" s="106">
        <f>+J23*100/$J$28</f>
        <v>23.076923076923077</v>
      </c>
      <c r="L23" s="98">
        <f>$D$15*K23/100</f>
        <v>53489.777076923077</v>
      </c>
      <c r="M23" s="43">
        <v>0.7</v>
      </c>
      <c r="N23" s="44">
        <f>IF(AND(M23&gt;=$J$31,M23&lt;=$K$31),$L$31,IF(AND(M23&gt;$J$32,M23&lt;=$K$32),$L$32,IF(AND(M23&gt;$J$33,M23&lt;=$K$33),$L$33,IF(AND(M23&gt;$J$34,M23&lt;=$K$34),$L$34,IF(M23&gt;$J$35,$L$35)))))</f>
        <v>5</v>
      </c>
      <c r="O23" s="44">
        <f>+N23*100/$N$28</f>
        <v>20.833333333333332</v>
      </c>
      <c r="P23" s="99">
        <f>$D$16*O23/100</f>
        <v>24144.691041666665</v>
      </c>
      <c r="Q23" s="90">
        <v>24.86</v>
      </c>
      <c r="R23" s="89">
        <f>IF(AND(Q23&gt;=$J$39,Q23&lt;=$K$39),$L$39,IF(AND(Q23&gt;$J$40,Q23&lt;=$K$40),$L$40,IF(AND(Q23&gt;$J$41,Q23&lt;=$K$41),$L$41,IF(AND(Q23&gt;$J$42,Q23&lt;=$K$42),$L$42,IF(Q23&gt;$J$43,$L$43)))))</f>
        <v>3</v>
      </c>
      <c r="S23" s="94">
        <f>+R23*100/$R$28</f>
        <v>17.647058823529413</v>
      </c>
      <c r="T23" s="100">
        <f>$D$14*S23/100</f>
        <v>61355.920764705872</v>
      </c>
      <c r="U23" s="101">
        <f>+G23+L23+P23+T23</f>
        <v>205215.82716900989</v>
      </c>
    </row>
    <row r="24" spans="1:21" ht="15" customHeight="1" x14ac:dyDescent="0.25">
      <c r="A24" s="19" t="s">
        <v>84</v>
      </c>
      <c r="B24" s="20">
        <v>31616</v>
      </c>
      <c r="C24" s="60">
        <f t="shared" ref="C24:C27" si="1">((B24*$F$31)+B24)</f>
        <v>36797.862399999998</v>
      </c>
      <c r="D24" s="61">
        <f>[2]Hoja3!$D$9</f>
        <v>1.4073036724271413</v>
      </c>
      <c r="E24" s="84">
        <f t="shared" ref="E24:E27" si="2">IF(AND(D24&gt;=$A$39,D24&lt;=$B$39),$C$39,IF(AND(D24&gt;$A$40,D24&lt;=$B$40),$C$40,IF(AND(D24&gt;$A$41,D24&lt;=$B$41),$C$41,IF(AND(D24&gt;$A$42,D24&lt;=$B$42),$C$42,IF(D24&gt;$A$43,$C$43)))))</f>
        <v>1</v>
      </c>
      <c r="F24" s="21">
        <f t="shared" ref="F24:F27" si="3">+E24*100/$E$28</f>
        <v>14.285714285714286</v>
      </c>
      <c r="G24" s="97">
        <f t="shared" ref="G24:G27" si="4">$D$13*F24/100</f>
        <v>66225.438285714292</v>
      </c>
      <c r="H24" s="154">
        <v>1120.5999999999999</v>
      </c>
      <c r="I24" s="22">
        <v>73.27</v>
      </c>
      <c r="J24" s="23">
        <f t="shared" ref="J24:J27" si="5">IF(AND(I24&gt;=$A$31,I24&lt;=$B$31),$C$31,IF(AND(I24&gt;$A$32,I24&lt;=$B$32),$C$32,IF(AND(I24&gt;$A$33,I24&lt;=$B$33),$C$33,IF(AND(I24&gt;$A$34,I24&lt;=$B$34),$C$34,IF(I24&gt;$A$35,$C$35)))))</f>
        <v>2</v>
      </c>
      <c r="K24" s="106">
        <f t="shared" ref="K24:K27" si="6">+J24*100/$J$28</f>
        <v>15.384615384615385</v>
      </c>
      <c r="L24" s="98">
        <f>$D$15*K24/100</f>
        <v>35659.85138461538</v>
      </c>
      <c r="M24" s="43">
        <v>1.27</v>
      </c>
      <c r="N24" s="44">
        <f t="shared" ref="N24:N27" si="7">IF(AND(M24&gt;=$J$31,M24&lt;=$K$31),$L$31,IF(AND(M24&gt;$J$32,M24&lt;=$K$32),$L$32,IF(AND(M24&gt;$J$33,M24&lt;=$K$33),$L$33,IF(AND(M24&gt;$J$34,M24&lt;=$K$34),$L$34,IF(M24&gt;$J$35,$L$35)))))</f>
        <v>5</v>
      </c>
      <c r="O24" s="44">
        <f t="shared" ref="O24:O27" si="8">+N24*100/$N$28</f>
        <v>20.833333333333332</v>
      </c>
      <c r="P24" s="99">
        <f t="shared" ref="P24:P27" si="9">$D$16*O24/100</f>
        <v>24144.691041666665</v>
      </c>
      <c r="Q24" s="90">
        <v>21.14</v>
      </c>
      <c r="R24" s="89">
        <f t="shared" ref="R24:R27" si="10">IF(AND(Q24&gt;=$J$39,Q24&lt;=$K$39),$L$39,IF(AND(Q24&gt;$J$40,Q24&lt;=$K$40),$L$40,IF(AND(Q24&gt;$J$41,Q24&lt;=$K$41),$L$41,IF(AND(Q24&gt;$J$42,Q24&lt;=$K$42),$L$42,IF(Q24&gt;$J$43,$L$43)))))</f>
        <v>3</v>
      </c>
      <c r="S24" s="94">
        <f t="shared" ref="S24:S27" si="11">+R24*100/$R$28</f>
        <v>17.647058823529413</v>
      </c>
      <c r="T24" s="100">
        <f t="shared" ref="T24:T27" si="12">$D$14*S24/100</f>
        <v>61355.920764705872</v>
      </c>
      <c r="U24" s="101">
        <f>+G24+L24+P24+T24</f>
        <v>187385.90147670222</v>
      </c>
    </row>
    <row r="25" spans="1:21" ht="15" customHeight="1" x14ac:dyDescent="0.25">
      <c r="A25" s="19" t="s">
        <v>85</v>
      </c>
      <c r="B25" s="20">
        <v>28376</v>
      </c>
      <c r="C25" s="60">
        <f t="shared" si="1"/>
        <v>33026.826399999998</v>
      </c>
      <c r="D25" s="61">
        <f>[2]Hoja3!$D$10</f>
        <v>1.2630854500041089</v>
      </c>
      <c r="E25" s="84">
        <f t="shared" si="2"/>
        <v>1</v>
      </c>
      <c r="F25" s="21">
        <f t="shared" si="3"/>
        <v>14.285714285714286</v>
      </c>
      <c r="G25" s="97">
        <f t="shared" si="4"/>
        <v>66225.438285714292</v>
      </c>
      <c r="H25" s="154">
        <v>264.5</v>
      </c>
      <c r="I25" s="22">
        <v>129.72999999999999</v>
      </c>
      <c r="J25" s="23">
        <f t="shared" si="5"/>
        <v>3</v>
      </c>
      <c r="K25" s="106">
        <f t="shared" si="6"/>
        <v>23.076923076923077</v>
      </c>
      <c r="L25" s="98">
        <f>$D$15*K25/100</f>
        <v>53489.777076923077</v>
      </c>
      <c r="M25" s="43">
        <v>1.36</v>
      </c>
      <c r="N25" s="44">
        <f t="shared" si="7"/>
        <v>5</v>
      </c>
      <c r="O25" s="44">
        <f t="shared" si="8"/>
        <v>20.833333333333332</v>
      </c>
      <c r="P25" s="99">
        <f t="shared" si="9"/>
        <v>24144.691041666665</v>
      </c>
      <c r="Q25" s="90">
        <v>41.91</v>
      </c>
      <c r="R25" s="89">
        <f t="shared" si="10"/>
        <v>5</v>
      </c>
      <c r="S25" s="94">
        <f t="shared" si="11"/>
        <v>29.411764705882351</v>
      </c>
      <c r="T25" s="100">
        <f t="shared" si="12"/>
        <v>102259.86794117645</v>
      </c>
      <c r="U25" s="101">
        <f>+G25+L25+P25+T25</f>
        <v>246119.77434548049</v>
      </c>
    </row>
    <row r="26" spans="1:21" ht="15" customHeight="1" x14ac:dyDescent="0.25">
      <c r="A26" s="19" t="s">
        <v>86</v>
      </c>
      <c r="B26" s="20">
        <v>62628</v>
      </c>
      <c r="C26" s="60">
        <f t="shared" si="1"/>
        <v>72892.729200000002</v>
      </c>
      <c r="D26" s="61">
        <f>[2]Hoja3!$D$11</f>
        <v>2.7877217945059956</v>
      </c>
      <c r="E26" s="84">
        <f t="shared" si="2"/>
        <v>2</v>
      </c>
      <c r="F26" s="21">
        <f t="shared" si="3"/>
        <v>28.571428571428573</v>
      </c>
      <c r="G26" s="97">
        <f t="shared" si="4"/>
        <v>132450.87657142858</v>
      </c>
      <c r="H26" s="154">
        <v>1127.2</v>
      </c>
      <c r="I26" s="22">
        <v>78.38</v>
      </c>
      <c r="J26" s="23">
        <f t="shared" si="5"/>
        <v>2</v>
      </c>
      <c r="K26" s="106">
        <f t="shared" si="6"/>
        <v>15.384615384615385</v>
      </c>
      <c r="L26" s="98">
        <f>$D$15*K26/100</f>
        <v>35659.85138461538</v>
      </c>
      <c r="M26" s="43">
        <v>2.0499999999999998</v>
      </c>
      <c r="N26" s="44">
        <f t="shared" si="7"/>
        <v>4</v>
      </c>
      <c r="O26" s="44">
        <f t="shared" si="8"/>
        <v>16.666666666666668</v>
      </c>
      <c r="P26" s="99">
        <f t="shared" si="9"/>
        <v>19315.752833333336</v>
      </c>
      <c r="Q26" s="90">
        <v>23.6</v>
      </c>
      <c r="R26" s="89">
        <f t="shared" si="10"/>
        <v>3</v>
      </c>
      <c r="S26" s="94">
        <f t="shared" si="11"/>
        <v>17.647058823529413</v>
      </c>
      <c r="T26" s="100">
        <f t="shared" si="12"/>
        <v>61355.920764705872</v>
      </c>
      <c r="U26" s="101">
        <f>+G26+L26+P26+T26</f>
        <v>248782.40155408316</v>
      </c>
    </row>
    <row r="27" spans="1:21" ht="15" customHeight="1" x14ac:dyDescent="0.25">
      <c r="A27" s="19" t="s">
        <v>87</v>
      </c>
      <c r="B27" s="20">
        <v>54027</v>
      </c>
      <c r="C27" s="60">
        <f t="shared" si="1"/>
        <v>62882.025300000001</v>
      </c>
      <c r="D27" s="61">
        <f>[2]Hoja3!$D$12</f>
        <v>2.4048608492190744</v>
      </c>
      <c r="E27" s="84">
        <f t="shared" si="2"/>
        <v>2</v>
      </c>
      <c r="F27" s="21">
        <f t="shared" si="3"/>
        <v>28.571428571428573</v>
      </c>
      <c r="G27" s="97">
        <f t="shared" si="4"/>
        <v>132450.87657142858</v>
      </c>
      <c r="H27" s="154">
        <v>1897.7</v>
      </c>
      <c r="I27" s="22">
        <v>140.71</v>
      </c>
      <c r="J27" s="23">
        <f t="shared" si="5"/>
        <v>3</v>
      </c>
      <c r="K27" s="106">
        <f t="shared" si="6"/>
        <v>23.076923076923077</v>
      </c>
      <c r="L27" s="98">
        <f>$D$15*K27/100</f>
        <v>53489.777076923077</v>
      </c>
      <c r="M27" s="43">
        <v>1.57</v>
      </c>
      <c r="N27" s="44">
        <f t="shared" si="7"/>
        <v>5</v>
      </c>
      <c r="O27" s="44">
        <f t="shared" si="8"/>
        <v>20.833333333333332</v>
      </c>
      <c r="P27" s="99">
        <f t="shared" si="9"/>
        <v>24144.691041666665</v>
      </c>
      <c r="Q27" s="90">
        <v>29.38</v>
      </c>
      <c r="R27" s="89">
        <f t="shared" si="10"/>
        <v>3</v>
      </c>
      <c r="S27" s="94">
        <f t="shared" si="11"/>
        <v>17.647058823529413</v>
      </c>
      <c r="T27" s="100">
        <f t="shared" si="12"/>
        <v>61355.920764705872</v>
      </c>
      <c r="U27" s="101">
        <f>+G27+L27+P27+T27</f>
        <v>271441.2654547242</v>
      </c>
    </row>
    <row r="28" spans="1:21" ht="19.5" customHeight="1" x14ac:dyDescent="0.25">
      <c r="A28" s="110" t="s">
        <v>88</v>
      </c>
      <c r="B28" s="25">
        <f t="shared" ref="B28:H28" si="13">SUM(B23:B27)</f>
        <v>217509</v>
      </c>
      <c r="C28" s="25">
        <f t="shared" si="13"/>
        <v>253158.72510000001</v>
      </c>
      <c r="D28" s="62">
        <f t="shared" si="13"/>
        <v>9.6818194034453686</v>
      </c>
      <c r="E28" s="85">
        <f t="shared" si="13"/>
        <v>7</v>
      </c>
      <c r="F28" s="158">
        <f t="shared" si="13"/>
        <v>100</v>
      </c>
      <c r="G28" s="161">
        <f t="shared" si="13"/>
        <v>463578.06800000009</v>
      </c>
      <c r="H28" s="162">
        <f t="shared" si="13"/>
        <v>4785.2</v>
      </c>
      <c r="I28" s="27"/>
      <c r="J28" s="85">
        <f>SUM(J23:J27)</f>
        <v>13</v>
      </c>
      <c r="K28" s="158">
        <f>SUM(K23:K27)</f>
        <v>100</v>
      </c>
      <c r="L28" s="163">
        <f>SUM(L23:L27)</f>
        <v>231789.03400000001</v>
      </c>
      <c r="M28" s="142"/>
      <c r="N28" s="85">
        <f>SUM(N23:N27)</f>
        <v>24</v>
      </c>
      <c r="O28" s="158">
        <f>SUM(O23:O27)</f>
        <v>100</v>
      </c>
      <c r="P28" s="164">
        <f t="shared" ref="P28:U28" si="14">SUM(P23:P27)</f>
        <v>115894.51699999999</v>
      </c>
      <c r="Q28" s="91">
        <f t="shared" si="14"/>
        <v>140.88999999999999</v>
      </c>
      <c r="R28" s="85">
        <f t="shared" si="14"/>
        <v>17</v>
      </c>
      <c r="S28" s="95">
        <f t="shared" si="14"/>
        <v>100</v>
      </c>
      <c r="T28" s="165">
        <f t="shared" si="14"/>
        <v>347683.55099999992</v>
      </c>
      <c r="U28" s="166">
        <f t="shared" si="14"/>
        <v>1158945.17</v>
      </c>
    </row>
    <row r="29" spans="1:21" ht="15.75" thickBot="1" x14ac:dyDescent="0.3">
      <c r="E29" s="1"/>
      <c r="M29" s="2"/>
      <c r="N29" s="2"/>
    </row>
    <row r="30" spans="1:21" ht="39.75" customHeight="1" x14ac:dyDescent="0.25">
      <c r="A30" s="186" t="s">
        <v>29</v>
      </c>
      <c r="B30" s="187"/>
      <c r="C30" s="188"/>
      <c r="E30" s="189" t="s">
        <v>36</v>
      </c>
      <c r="F30" s="190"/>
      <c r="H30" s="57"/>
      <c r="I30" s="57"/>
      <c r="J30" s="177" t="s">
        <v>25</v>
      </c>
      <c r="K30" s="178"/>
      <c r="L30" s="179"/>
      <c r="N30" s="57"/>
      <c r="O30" s="2"/>
    </row>
    <row r="31" spans="1:21" x14ac:dyDescent="0.25">
      <c r="A31" s="63">
        <v>0</v>
      </c>
      <c r="B31" s="64">
        <v>50</v>
      </c>
      <c r="C31" s="65">
        <v>1</v>
      </c>
      <c r="E31" s="70" t="s">
        <v>26</v>
      </c>
      <c r="F31" s="71">
        <v>0.16389999999999999</v>
      </c>
      <c r="H31" s="48"/>
      <c r="I31" s="47"/>
      <c r="J31" s="74">
        <v>0.01</v>
      </c>
      <c r="K31" s="75">
        <v>1.99</v>
      </c>
      <c r="L31" s="76">
        <v>5</v>
      </c>
      <c r="O31" s="2"/>
    </row>
    <row r="32" spans="1:21" ht="15.75" thickBot="1" x14ac:dyDescent="0.3">
      <c r="A32" s="66">
        <v>50.01</v>
      </c>
      <c r="B32" s="64">
        <v>100</v>
      </c>
      <c r="C32" s="65">
        <v>2</v>
      </c>
      <c r="E32" s="72" t="s">
        <v>27</v>
      </c>
      <c r="F32" s="73">
        <v>0.19919999999999999</v>
      </c>
      <c r="H32" s="48"/>
      <c r="I32" s="50"/>
      <c r="J32" s="74">
        <v>2</v>
      </c>
      <c r="K32" s="75">
        <v>2.99</v>
      </c>
      <c r="L32" s="76">
        <v>4</v>
      </c>
      <c r="O32" s="2"/>
    </row>
    <row r="33" spans="1:17" x14ac:dyDescent="0.25">
      <c r="A33" s="66">
        <v>100.01</v>
      </c>
      <c r="B33" s="64">
        <v>150</v>
      </c>
      <c r="C33" s="65">
        <v>3</v>
      </c>
      <c r="E33" s="50"/>
      <c r="G33" s="48"/>
      <c r="H33" s="48"/>
      <c r="I33" s="50"/>
      <c r="J33" s="74">
        <v>3</v>
      </c>
      <c r="K33" s="75">
        <v>3.99</v>
      </c>
      <c r="L33" s="76">
        <v>3</v>
      </c>
      <c r="O33" s="2"/>
    </row>
    <row r="34" spans="1:17" x14ac:dyDescent="0.25">
      <c r="A34" s="66">
        <v>150.01</v>
      </c>
      <c r="B34" s="64">
        <v>200</v>
      </c>
      <c r="C34" s="65">
        <v>4</v>
      </c>
      <c r="F34" s="50"/>
      <c r="G34" s="48"/>
      <c r="H34" s="48"/>
      <c r="I34" s="50"/>
      <c r="J34" s="74">
        <v>4</v>
      </c>
      <c r="K34" s="75">
        <v>4.99</v>
      </c>
      <c r="L34" s="76">
        <v>2</v>
      </c>
      <c r="O34" s="2"/>
    </row>
    <row r="35" spans="1:17" ht="15.75" thickBot="1" x14ac:dyDescent="0.3">
      <c r="A35" s="67">
        <v>200.01</v>
      </c>
      <c r="B35" s="68"/>
      <c r="C35" s="69">
        <v>5</v>
      </c>
      <c r="F35" s="49"/>
      <c r="G35" s="48"/>
      <c r="H35" s="48"/>
      <c r="I35" s="49"/>
      <c r="J35" s="77">
        <v>5</v>
      </c>
      <c r="K35" s="78"/>
      <c r="L35" s="79">
        <v>1</v>
      </c>
      <c r="O35" s="2"/>
    </row>
    <row r="36" spans="1:17" x14ac:dyDescent="0.25">
      <c r="F36" s="49"/>
      <c r="G36" s="49"/>
      <c r="H36" s="49"/>
      <c r="I36" s="48"/>
      <c r="J36" s="49"/>
      <c r="O36" s="2"/>
    </row>
    <row r="37" spans="1:17" ht="15.75" thickBot="1" x14ac:dyDescent="0.3">
      <c r="F37" s="1"/>
      <c r="O37" s="2"/>
    </row>
    <row r="38" spans="1:17" ht="31.5" customHeight="1" x14ac:dyDescent="0.25">
      <c r="A38" s="174" t="s">
        <v>31</v>
      </c>
      <c r="B38" s="175"/>
      <c r="C38" s="176"/>
      <c r="D38" s="31"/>
      <c r="E38" s="31"/>
      <c r="F38" s="32"/>
      <c r="G38" s="33"/>
      <c r="H38" s="33"/>
      <c r="I38" s="34"/>
      <c r="J38" s="180" t="s">
        <v>30</v>
      </c>
      <c r="K38" s="181"/>
      <c r="L38" s="182"/>
      <c r="N38" s="35"/>
      <c r="O38" s="36"/>
      <c r="P38" s="37"/>
      <c r="Q38" s="38"/>
    </row>
    <row r="39" spans="1:17" x14ac:dyDescent="0.25">
      <c r="A39" s="74">
        <v>0.01</v>
      </c>
      <c r="B39" s="75">
        <v>1.99</v>
      </c>
      <c r="C39" s="76">
        <v>1</v>
      </c>
      <c r="D39" s="31"/>
      <c r="E39" s="31"/>
      <c r="F39" s="32"/>
      <c r="G39" s="33"/>
      <c r="H39" s="33"/>
      <c r="I39" s="34"/>
      <c r="J39" s="80">
        <v>0</v>
      </c>
      <c r="K39" s="56">
        <v>10</v>
      </c>
      <c r="L39" s="76">
        <v>1</v>
      </c>
      <c r="N39" s="35"/>
      <c r="O39" s="36"/>
      <c r="P39" s="37"/>
      <c r="Q39" s="38"/>
    </row>
    <row r="40" spans="1:17" x14ac:dyDescent="0.25">
      <c r="A40" s="74">
        <v>2.0099999999999998</v>
      </c>
      <c r="B40" s="75">
        <v>3</v>
      </c>
      <c r="C40" s="76">
        <v>2</v>
      </c>
      <c r="D40" s="31"/>
      <c r="E40" s="31"/>
      <c r="F40" s="32"/>
      <c r="G40" s="33"/>
      <c r="H40" s="33"/>
      <c r="I40" s="34"/>
      <c r="J40" s="81">
        <v>11</v>
      </c>
      <c r="K40" s="56">
        <v>20</v>
      </c>
      <c r="L40" s="76">
        <v>2</v>
      </c>
      <c r="N40" s="35"/>
      <c r="O40" s="36"/>
      <c r="P40" s="37"/>
      <c r="Q40" s="38"/>
    </row>
    <row r="41" spans="1:17" x14ac:dyDescent="0.25">
      <c r="A41" s="74">
        <v>3.01</v>
      </c>
      <c r="B41" s="75">
        <v>4</v>
      </c>
      <c r="C41" s="76">
        <v>3</v>
      </c>
      <c r="D41" s="39"/>
      <c r="E41" s="31"/>
      <c r="F41" s="32"/>
      <c r="G41" s="33"/>
      <c r="H41" s="33"/>
      <c r="I41" s="34"/>
      <c r="J41" s="81">
        <v>21</v>
      </c>
      <c r="K41" s="56">
        <v>30</v>
      </c>
      <c r="L41" s="76">
        <v>3</v>
      </c>
      <c r="N41" s="35"/>
      <c r="O41" s="36"/>
      <c r="P41" s="37"/>
      <c r="Q41" s="38"/>
    </row>
    <row r="42" spans="1:17" x14ac:dyDescent="0.25">
      <c r="A42" s="74">
        <v>4.01</v>
      </c>
      <c r="B42" s="75">
        <v>5</v>
      </c>
      <c r="C42" s="76">
        <v>4</v>
      </c>
      <c r="D42" s="39"/>
      <c r="E42" s="31"/>
      <c r="F42" s="32"/>
      <c r="G42" s="33"/>
      <c r="H42" s="33"/>
      <c r="I42" s="34"/>
      <c r="J42" s="81">
        <v>31</v>
      </c>
      <c r="K42" s="56">
        <v>40</v>
      </c>
      <c r="L42" s="76">
        <v>4</v>
      </c>
      <c r="N42" s="35"/>
      <c r="O42" s="36"/>
      <c r="P42" s="37"/>
      <c r="Q42" s="38"/>
    </row>
    <row r="43" spans="1:17" ht="15.75" thickBot="1" x14ac:dyDescent="0.3">
      <c r="A43" s="77">
        <v>5.01</v>
      </c>
      <c r="B43" s="78"/>
      <c r="C43" s="79">
        <v>5</v>
      </c>
      <c r="D43" s="39"/>
      <c r="E43" s="31"/>
      <c r="F43" s="32"/>
      <c r="G43" s="33"/>
      <c r="H43" s="33"/>
      <c r="I43" s="34"/>
      <c r="J43" s="82">
        <v>41</v>
      </c>
      <c r="K43" s="83"/>
      <c r="L43" s="79">
        <v>5</v>
      </c>
      <c r="N43" s="35"/>
      <c r="O43" s="36"/>
      <c r="P43" s="37"/>
      <c r="Q43" s="38"/>
    </row>
    <row r="44" spans="1:17" x14ac:dyDescent="0.25">
      <c r="A44" s="29"/>
      <c r="B44" s="30"/>
      <c r="C44" s="31"/>
      <c r="D44" s="31"/>
      <c r="E44" s="32"/>
      <c r="F44" s="33"/>
      <c r="G44" s="34"/>
      <c r="H44" s="35"/>
      <c r="I44" s="35"/>
      <c r="J44" s="35"/>
      <c r="K44" s="35"/>
      <c r="L44" s="35"/>
      <c r="M44" s="36"/>
      <c r="N44" s="36"/>
      <c r="O44" s="37"/>
      <c r="P44" s="38"/>
    </row>
    <row r="45" spans="1:17" x14ac:dyDescent="0.25">
      <c r="A45" s="29"/>
      <c r="B45" s="30"/>
      <c r="C45" s="31"/>
      <c r="D45" s="31"/>
      <c r="E45" s="32"/>
      <c r="F45" s="33"/>
      <c r="G45" s="34"/>
      <c r="H45" s="35"/>
      <c r="I45" s="35"/>
      <c r="J45" s="35"/>
      <c r="K45" s="35"/>
      <c r="L45" s="35"/>
      <c r="M45" s="36"/>
      <c r="N45" s="36"/>
      <c r="O45" s="37"/>
      <c r="P45" s="38"/>
    </row>
    <row r="46" spans="1:17" x14ac:dyDescent="0.25">
      <c r="A46" s="29"/>
      <c r="B46" s="30"/>
      <c r="C46" s="31"/>
      <c r="D46" s="31"/>
      <c r="E46" s="32"/>
      <c r="F46" s="33"/>
      <c r="G46" s="34"/>
      <c r="H46" s="35"/>
      <c r="I46" s="35"/>
      <c r="J46" s="35"/>
      <c r="K46" s="35"/>
      <c r="L46" s="35"/>
      <c r="M46" s="36"/>
      <c r="N46" s="36"/>
      <c r="O46" s="37"/>
      <c r="P46" s="38"/>
    </row>
    <row r="47" spans="1:17" x14ac:dyDescent="0.25">
      <c r="A47" s="117"/>
      <c r="B47" s="118"/>
      <c r="C47" s="31"/>
      <c r="D47" s="39"/>
      <c r="E47" s="119"/>
      <c r="F47" s="33"/>
      <c r="G47" s="34"/>
      <c r="H47" s="120"/>
      <c r="I47" s="120"/>
      <c r="J47" s="120"/>
      <c r="K47" s="120"/>
      <c r="L47" s="120"/>
      <c r="M47" s="36"/>
      <c r="N47" s="36"/>
      <c r="O47" s="121"/>
      <c r="P47" s="122"/>
    </row>
    <row r="48" spans="1:17" x14ac:dyDescent="0.25">
      <c r="A48" s="117"/>
      <c r="B48" s="38"/>
      <c r="C48" s="31"/>
      <c r="D48" s="30"/>
      <c r="E48" s="123"/>
      <c r="F48" s="30"/>
      <c r="G48" s="30"/>
      <c r="H48" s="30"/>
      <c r="I48" s="30"/>
      <c r="J48" s="30"/>
      <c r="K48" s="30"/>
      <c r="L48" s="30"/>
      <c r="M48" s="124"/>
      <c r="N48" s="124"/>
      <c r="O48" s="30"/>
      <c r="P48" s="38"/>
    </row>
  </sheetData>
  <mergeCells count="7">
    <mergeCell ref="A38:C38"/>
    <mergeCell ref="J38:L38"/>
    <mergeCell ref="A2:P2"/>
    <mergeCell ref="A14:A16"/>
    <mergeCell ref="A30:C30"/>
    <mergeCell ref="E30:F30"/>
    <mergeCell ref="J30:L3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workbookViewId="0">
      <selection activeCell="I15" sqref="I15"/>
    </sheetView>
  </sheetViews>
  <sheetFormatPr baseColWidth="10" defaultRowHeight="15" x14ac:dyDescent="0.25"/>
  <cols>
    <col min="7" max="7" width="14.7109375" customWidth="1"/>
    <col min="12" max="12" width="15.7109375" customWidth="1"/>
    <col min="16" max="16" width="14.140625" customWidth="1"/>
    <col min="20" max="20" width="16.28515625" customWidth="1"/>
    <col min="21" max="21" width="15.85546875" customWidth="1"/>
  </cols>
  <sheetData>
    <row r="1" spans="1:16" x14ac:dyDescent="0.25">
      <c r="E1" s="1"/>
      <c r="M1" s="2"/>
      <c r="N1" s="2"/>
    </row>
    <row r="2" spans="1:16" ht="26.25" x14ac:dyDescent="0.4">
      <c r="A2" s="183" t="s">
        <v>89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x14ac:dyDescent="0.25">
      <c r="E3" s="1"/>
      <c r="M3" s="2"/>
      <c r="N3" s="2"/>
    </row>
    <row r="4" spans="1:16" x14ac:dyDescent="0.25">
      <c r="A4" s="3" t="s">
        <v>33</v>
      </c>
      <c r="E4" s="1"/>
      <c r="M4" s="2"/>
      <c r="N4" s="2"/>
    </row>
    <row r="5" spans="1:16" x14ac:dyDescent="0.25">
      <c r="E5" s="1"/>
      <c r="M5" s="2"/>
      <c r="N5" s="2"/>
    </row>
    <row r="6" spans="1:16" x14ac:dyDescent="0.25">
      <c r="A6" s="4" t="s">
        <v>1</v>
      </c>
      <c r="B6" s="4" t="s">
        <v>2</v>
      </c>
      <c r="E6" s="1"/>
      <c r="M6" s="2"/>
      <c r="N6" s="2"/>
    </row>
    <row r="7" spans="1:16" ht="39" x14ac:dyDescent="0.25">
      <c r="A7" s="8" t="s">
        <v>3</v>
      </c>
      <c r="B7" s="6">
        <v>1939109.23</v>
      </c>
      <c r="C7" s="3"/>
      <c r="D7" s="3"/>
      <c r="E7" s="1"/>
      <c r="F7" s="9"/>
      <c r="H7" s="3"/>
      <c r="I7" s="3"/>
      <c r="J7" s="3"/>
      <c r="K7" s="3"/>
      <c r="L7" s="3"/>
      <c r="M7" s="2"/>
      <c r="N7" s="2"/>
    </row>
    <row r="8" spans="1:16" x14ac:dyDescent="0.25">
      <c r="E8" s="1"/>
      <c r="M8" s="2"/>
      <c r="N8" s="2"/>
    </row>
    <row r="9" spans="1:16" x14ac:dyDescent="0.25">
      <c r="E9" s="1"/>
      <c r="M9" s="2"/>
      <c r="N9" s="2"/>
    </row>
    <row r="10" spans="1:16" x14ac:dyDescent="0.25">
      <c r="A10" s="3" t="s">
        <v>4</v>
      </c>
      <c r="E10" s="1"/>
      <c r="M10" s="2"/>
      <c r="N10" s="2"/>
    </row>
    <row r="11" spans="1:16" x14ac:dyDescent="0.25">
      <c r="E11" s="1"/>
      <c r="M11" s="2"/>
      <c r="N11" s="2"/>
    </row>
    <row r="12" spans="1:16" s="2" customFormat="1" x14ac:dyDescent="0.25">
      <c r="A12" s="10" t="s">
        <v>5</v>
      </c>
      <c r="B12" s="10" t="s">
        <v>6</v>
      </c>
      <c r="C12" s="10" t="s">
        <v>7</v>
      </c>
      <c r="D12" s="10" t="s">
        <v>8</v>
      </c>
      <c r="E12" s="11"/>
    </row>
    <row r="13" spans="1:16" x14ac:dyDescent="0.25">
      <c r="A13" s="5" t="s">
        <v>9</v>
      </c>
      <c r="B13" s="5" t="s">
        <v>10</v>
      </c>
      <c r="C13" s="103">
        <v>40</v>
      </c>
      <c r="D13" s="45">
        <f>+$B$7*C13/100</f>
        <v>775643.69200000004</v>
      </c>
      <c r="E13" s="1"/>
      <c r="M13" s="2"/>
      <c r="N13" s="2"/>
    </row>
    <row r="14" spans="1:16" x14ac:dyDescent="0.25">
      <c r="A14" s="191" t="s">
        <v>11</v>
      </c>
      <c r="B14" s="5" t="s">
        <v>12</v>
      </c>
      <c r="C14" s="103">
        <v>30</v>
      </c>
      <c r="D14" s="45">
        <f t="shared" ref="D14:D16" si="0">+$B$7*C14/100</f>
        <v>581732.76899999997</v>
      </c>
      <c r="E14" s="1"/>
      <c r="M14" s="2"/>
      <c r="N14" s="2"/>
    </row>
    <row r="15" spans="1:16" x14ac:dyDescent="0.25">
      <c r="A15" s="192"/>
      <c r="B15" s="8" t="s">
        <v>13</v>
      </c>
      <c r="C15" s="103">
        <v>20</v>
      </c>
      <c r="D15" s="45">
        <f>+$B$7*C15/100</f>
        <v>387821.84600000002</v>
      </c>
      <c r="E15" s="1"/>
      <c r="M15" s="2"/>
      <c r="N15" s="2"/>
    </row>
    <row r="16" spans="1:16" x14ac:dyDescent="0.25">
      <c r="A16" s="192"/>
      <c r="B16" s="5" t="s">
        <v>23</v>
      </c>
      <c r="C16" s="103">
        <v>10</v>
      </c>
      <c r="D16" s="45">
        <f t="shared" si="0"/>
        <v>193910.92300000001</v>
      </c>
      <c r="E16" s="1"/>
      <c r="M16" s="2"/>
      <c r="N16" s="2"/>
    </row>
    <row r="17" spans="1:21" x14ac:dyDescent="0.25">
      <c r="A17" s="5" t="s">
        <v>14</v>
      </c>
      <c r="B17" s="7"/>
      <c r="C17" s="96">
        <f>SUM(C13:C16)</f>
        <v>100</v>
      </c>
      <c r="D17" s="45">
        <f>SUM(D13:D16)</f>
        <v>1939109.23</v>
      </c>
      <c r="E17" s="1"/>
      <c r="M17" s="2"/>
      <c r="N17" s="2"/>
    </row>
    <row r="18" spans="1:21" x14ac:dyDescent="0.25">
      <c r="E18" s="1"/>
      <c r="M18" s="2"/>
      <c r="N18" s="2"/>
    </row>
    <row r="19" spans="1:21" x14ac:dyDescent="0.25">
      <c r="E19" s="1"/>
      <c r="M19" s="2"/>
      <c r="N19" s="2"/>
    </row>
    <row r="20" spans="1:21" x14ac:dyDescent="0.25">
      <c r="A20" s="12" t="s">
        <v>15</v>
      </c>
      <c r="E20" s="1"/>
      <c r="M20" s="2"/>
      <c r="N20" s="2"/>
    </row>
    <row r="21" spans="1:21" x14ac:dyDescent="0.25">
      <c r="E21" s="1"/>
      <c r="M21" s="2"/>
      <c r="N21" s="2"/>
    </row>
    <row r="22" spans="1:21" ht="67.5" x14ac:dyDescent="0.25">
      <c r="A22" s="13" t="s">
        <v>16</v>
      </c>
      <c r="B22" s="14" t="s">
        <v>17</v>
      </c>
      <c r="C22" s="14" t="s">
        <v>34</v>
      </c>
      <c r="D22" s="14" t="s">
        <v>28</v>
      </c>
      <c r="E22" s="14" t="s">
        <v>18</v>
      </c>
      <c r="F22" s="14" t="s">
        <v>7</v>
      </c>
      <c r="G22" s="14" t="s">
        <v>8</v>
      </c>
      <c r="H22" s="86" t="s">
        <v>32</v>
      </c>
      <c r="I22" s="15" t="s">
        <v>35</v>
      </c>
      <c r="J22" s="16" t="s">
        <v>18</v>
      </c>
      <c r="K22" s="17" t="s">
        <v>7</v>
      </c>
      <c r="L22" s="17" t="s">
        <v>8</v>
      </c>
      <c r="M22" s="40" t="s">
        <v>24</v>
      </c>
      <c r="N22" s="41" t="s">
        <v>18</v>
      </c>
      <c r="O22" s="42" t="s">
        <v>7</v>
      </c>
      <c r="P22" s="42" t="s">
        <v>8</v>
      </c>
      <c r="Q22" s="18" t="s">
        <v>19</v>
      </c>
      <c r="R22" s="18" t="s">
        <v>18</v>
      </c>
      <c r="S22" s="18" t="s">
        <v>7</v>
      </c>
      <c r="T22" s="18" t="s">
        <v>8</v>
      </c>
      <c r="U22" s="14" t="s">
        <v>20</v>
      </c>
    </row>
    <row r="23" spans="1:21" ht="15" customHeight="1" x14ac:dyDescent="0.25">
      <c r="A23" s="19" t="s">
        <v>90</v>
      </c>
      <c r="B23" s="20">
        <v>57253</v>
      </c>
      <c r="C23" s="60">
        <f>((B23*$F$31)+B23)</f>
        <v>66636.766700000007</v>
      </c>
      <c r="D23" s="105">
        <v>2.5484582448932187</v>
      </c>
      <c r="E23" s="84">
        <f>IF(AND(D23&gt;=$A$39,D23&lt;=$B$39),$C$39,IF(AND(D23&gt;$A$40,D23&lt;=$B$40),$C$40,IF(AND(D23&gt;$A$41,D23&lt;=$B$41),$C$41,IF(AND(D23&gt;$A$42,D23&lt;=$B$42),$C$42,IF(D23&gt;$A$43,$C$43)))))</f>
        <v>2</v>
      </c>
      <c r="F23" s="21">
        <f t="shared" ref="F23:F25" si="1">+E23*100/$E$28</f>
        <v>18.181818181818183</v>
      </c>
      <c r="G23" s="97">
        <f>$D$13*F23/100</f>
        <v>141026.12581818184</v>
      </c>
      <c r="H23" s="154">
        <v>1536.2</v>
      </c>
      <c r="I23" s="22">
        <f>+C23/H23</f>
        <v>43.377663520374952</v>
      </c>
      <c r="J23" s="23">
        <f>IF(AND(I23&gt;=$A$31,I23&lt;=$B$31),$C$31,IF(AND(I23&gt;$A$32,I23&lt;=$B$32),$C$32,IF(AND(I23&gt;$A$33,I23&lt;=$B$33),$C$33,IF(AND(I23&gt;$A$34,I23&lt;=$B$34),$C$34,IF(I23&gt;$A$35,$C$35)))))</f>
        <v>1</v>
      </c>
      <c r="K23" s="23">
        <f>+J23*100/$J$28</f>
        <v>16.666666666666668</v>
      </c>
      <c r="L23" s="98">
        <f>$D$15*K23/100</f>
        <v>64636.974333333346</v>
      </c>
      <c r="M23" s="43">
        <v>3.98</v>
      </c>
      <c r="N23" s="44">
        <f>IF(AND(M23&gt;=$J$31,M23&lt;=$K$31),$L$31,IF(AND(M23&gt;$J$32,M23&lt;=$K$32),$L$32,IF(AND(M23&gt;$J$33,M23&lt;=$K$33),$L$33,IF(AND(M23&gt;$J$34,M23&lt;=$K$34),$L$34,IF(M23&gt;$J$35,$L$35)))))</f>
        <v>3</v>
      </c>
      <c r="O23" s="155">
        <f>+N23*100/$N$28</f>
        <v>18.75</v>
      </c>
      <c r="P23" s="99">
        <f>$D$16*O23/100</f>
        <v>36358.298062500005</v>
      </c>
      <c r="Q23" s="90">
        <v>31.55</v>
      </c>
      <c r="R23" s="89">
        <f>IF(AND(Q23&gt;=$J$39,Q23&lt;=$K$39),$L$39,IF(AND(Q23&gt;$J$40,Q23&lt;=$K$40),$L$40,IF(AND(Q23&gt;$J$41,Q23&lt;=$K$41),$L$41,IF(AND(Q23&gt;$J$42,Q23&lt;=$K$42),$L$42,IF(Q23&gt;$J$43,$L$43)))))</f>
        <v>4</v>
      </c>
      <c r="S23" s="94">
        <f>+R23*100/$R$28</f>
        <v>22.222222222222221</v>
      </c>
      <c r="T23" s="100">
        <f>$D$14*S23/100</f>
        <v>129273.94866666665</v>
      </c>
      <c r="U23" s="101">
        <f>G23+L23+P23+T23</f>
        <v>371295.34688068181</v>
      </c>
    </row>
    <row r="24" spans="1:21" ht="15" customHeight="1" x14ac:dyDescent="0.25">
      <c r="A24" s="19" t="s">
        <v>91</v>
      </c>
      <c r="B24" s="20">
        <v>65065</v>
      </c>
      <c r="C24" s="60">
        <f t="shared" ref="C24:C27" si="2">((B24*$F$31)+B24)</f>
        <v>75729.1535</v>
      </c>
      <c r="D24" s="105">
        <v>2.8961877229835506</v>
      </c>
      <c r="E24" s="84">
        <f t="shared" ref="E24:E27" si="3">IF(AND(D24&gt;=$A$39,D24&lt;=$B$39),$C$39,IF(AND(D24&gt;$A$40,D24&lt;=$B$40),$C$40,IF(AND(D24&gt;$A$41,D24&lt;=$B$41),$C$41,IF(AND(D24&gt;$A$42,D24&lt;=$B$42),$C$42,IF(D24&gt;$A$43,$C$43)))))</f>
        <v>2</v>
      </c>
      <c r="F24" s="21">
        <f t="shared" si="1"/>
        <v>18.181818181818183</v>
      </c>
      <c r="G24" s="97">
        <f t="shared" ref="G24:G27" si="4">$D$13*F24/100</f>
        <v>141026.12581818184</v>
      </c>
      <c r="H24" s="154">
        <v>1809.9</v>
      </c>
      <c r="I24" s="22">
        <f t="shared" ref="I24:I27" si="5">+C24/H24</f>
        <v>41.841623017846288</v>
      </c>
      <c r="J24" s="23">
        <f t="shared" ref="J24:J27" si="6">IF(AND(I24&gt;=$A$31,I24&lt;=$B$31),$C$31,IF(AND(I24&gt;$A$32,I24&lt;=$B$32),$C$32,IF(AND(I24&gt;$A$33,I24&lt;=$B$33),$C$33,IF(AND(I24&gt;$A$34,I24&lt;=$B$34),$C$34,IF(I24&gt;$A$35,$C$35)))))</f>
        <v>1</v>
      </c>
      <c r="K24" s="23">
        <f t="shared" ref="K24:K27" si="7">+J24*100/$J$28</f>
        <v>16.666666666666668</v>
      </c>
      <c r="L24" s="98">
        <f>$D$15*K24/100</f>
        <v>64636.974333333346</v>
      </c>
      <c r="M24" s="43">
        <v>3.91</v>
      </c>
      <c r="N24" s="44">
        <f t="shared" ref="N24:N27" si="8">IF(AND(M24&gt;=$I$31,M24&lt;=$K$31),$L$31,IF(AND(M24&gt;$I$32,M24&lt;=$K$32),$L$32,IF(AND(M24&gt;$I$33,M24&lt;=$K$33),$L$33,IF(AND(M24&gt;$I$34,M24&lt;=$K$34),$L$34,IF(M24&gt;$I$35,$L$35)))))</f>
        <v>3</v>
      </c>
      <c r="O24" s="155">
        <f t="shared" ref="O24:O27" si="9">+N24*100/$N$28</f>
        <v>18.75</v>
      </c>
      <c r="P24" s="99">
        <f t="shared" ref="P24:P27" si="10">$D$16*O24/100</f>
        <v>36358.298062500005</v>
      </c>
      <c r="Q24" s="90">
        <v>37.450000000000003</v>
      </c>
      <c r="R24" s="89">
        <f t="shared" ref="R24:R27" si="11">IF(AND(Q24&gt;=$J$39,Q24&lt;=$K$39),$L$39,IF(AND(Q24&gt;$J$40,Q24&lt;=$K$40),$L$40,IF(AND(Q24&gt;$J$41,Q24&lt;=$K$41),$L$41,IF(AND(Q24&gt;$J$42,Q24&lt;=$K$42),$L$42,IF(Q24&gt;$J$43,$L$43)))))</f>
        <v>4</v>
      </c>
      <c r="S24" s="94">
        <f t="shared" ref="S24:S27" si="12">+R24*100/$R$28</f>
        <v>22.222222222222221</v>
      </c>
      <c r="T24" s="100">
        <f t="shared" ref="T24:T27" si="13">$D$14*S24/100</f>
        <v>129273.94866666665</v>
      </c>
      <c r="U24" s="101">
        <f t="shared" ref="U24:U27" si="14">G24+L24+P24+T24</f>
        <v>371295.34688068181</v>
      </c>
    </row>
    <row r="25" spans="1:21" ht="15" customHeight="1" x14ac:dyDescent="0.25">
      <c r="A25" s="19" t="s">
        <v>92</v>
      </c>
      <c r="B25" s="20">
        <v>62313</v>
      </c>
      <c r="C25" s="60">
        <f t="shared" si="2"/>
        <v>72526.100699999995</v>
      </c>
      <c r="D25" s="105">
        <v>2.77369008810073</v>
      </c>
      <c r="E25" s="84">
        <f t="shared" si="3"/>
        <v>2</v>
      </c>
      <c r="F25" s="21">
        <f t="shared" si="1"/>
        <v>18.181818181818183</v>
      </c>
      <c r="G25" s="97">
        <f t="shared" si="4"/>
        <v>141026.12581818184</v>
      </c>
      <c r="H25" s="154">
        <v>2416.8000000000002</v>
      </c>
      <c r="I25" s="22">
        <f t="shared" si="5"/>
        <v>30.009144612711019</v>
      </c>
      <c r="J25" s="23">
        <f t="shared" si="6"/>
        <v>1</v>
      </c>
      <c r="K25" s="23">
        <f t="shared" si="7"/>
        <v>16.666666666666668</v>
      </c>
      <c r="L25" s="98">
        <f>$D$15*K25/100</f>
        <v>64636.974333333346</v>
      </c>
      <c r="M25" s="43">
        <v>2.98</v>
      </c>
      <c r="N25" s="44">
        <f t="shared" si="8"/>
        <v>4</v>
      </c>
      <c r="O25" s="155">
        <f t="shared" si="9"/>
        <v>25</v>
      </c>
      <c r="P25" s="99">
        <f t="shared" si="10"/>
        <v>48477.730750000002</v>
      </c>
      <c r="Q25" s="90">
        <v>26.83</v>
      </c>
      <c r="R25" s="89">
        <f t="shared" si="11"/>
        <v>3</v>
      </c>
      <c r="S25" s="94">
        <f t="shared" si="12"/>
        <v>16.666666666666668</v>
      </c>
      <c r="T25" s="100">
        <f t="shared" si="13"/>
        <v>96955.461500000005</v>
      </c>
      <c r="U25" s="101">
        <f t="shared" si="14"/>
        <v>351096.29240151518</v>
      </c>
    </row>
    <row r="26" spans="1:21" ht="15" customHeight="1" x14ac:dyDescent="0.25">
      <c r="A26" s="19" t="s">
        <v>93</v>
      </c>
      <c r="B26" s="20">
        <v>79057</v>
      </c>
      <c r="C26" s="60">
        <f t="shared" si="2"/>
        <v>92014.442299999995</v>
      </c>
      <c r="D26" s="105">
        <v>3.5190027328964972</v>
      </c>
      <c r="E26" s="84">
        <f t="shared" si="3"/>
        <v>3</v>
      </c>
      <c r="F26" s="21">
        <f>+E26*100/$E$28</f>
        <v>27.272727272727273</v>
      </c>
      <c r="G26" s="97">
        <f t="shared" si="4"/>
        <v>211539.18872727276</v>
      </c>
      <c r="H26" s="154">
        <v>1380.8</v>
      </c>
      <c r="I26" s="22">
        <f t="shared" si="5"/>
        <v>66.638501086326769</v>
      </c>
      <c r="J26" s="23">
        <f t="shared" si="6"/>
        <v>2</v>
      </c>
      <c r="K26" s="23">
        <f t="shared" si="7"/>
        <v>33.333333333333336</v>
      </c>
      <c r="L26" s="98">
        <f>$D$15*K26/100</f>
        <v>129273.94866666669</v>
      </c>
      <c r="M26" s="43">
        <v>3.19</v>
      </c>
      <c r="N26" s="44">
        <f t="shared" si="8"/>
        <v>3</v>
      </c>
      <c r="O26" s="155">
        <f t="shared" si="9"/>
        <v>18.75</v>
      </c>
      <c r="P26" s="99">
        <f t="shared" si="10"/>
        <v>36358.298062500005</v>
      </c>
      <c r="Q26" s="90">
        <v>25.33</v>
      </c>
      <c r="R26" s="89">
        <f t="shared" si="11"/>
        <v>3</v>
      </c>
      <c r="S26" s="94">
        <f t="shared" si="12"/>
        <v>16.666666666666668</v>
      </c>
      <c r="T26" s="100">
        <f t="shared" si="13"/>
        <v>96955.461500000005</v>
      </c>
      <c r="U26" s="101">
        <f t="shared" si="14"/>
        <v>474126.89695643948</v>
      </c>
    </row>
    <row r="27" spans="1:21" ht="15" customHeight="1" x14ac:dyDescent="0.25">
      <c r="A27" s="19" t="s">
        <v>94</v>
      </c>
      <c r="B27" s="20">
        <v>56169</v>
      </c>
      <c r="C27" s="60">
        <f t="shared" si="2"/>
        <v>65375.099099999999</v>
      </c>
      <c r="D27" s="105">
        <v>2.5002069962693163</v>
      </c>
      <c r="E27" s="84">
        <f t="shared" si="3"/>
        <v>2</v>
      </c>
      <c r="F27" s="21">
        <f>+E27*100/$E$28</f>
        <v>18.181818181818183</v>
      </c>
      <c r="G27" s="97">
        <f t="shared" si="4"/>
        <v>141026.12581818184</v>
      </c>
      <c r="H27" s="154">
        <v>1719.5</v>
      </c>
      <c r="I27" s="22">
        <f t="shared" si="5"/>
        <v>38.01983082291364</v>
      </c>
      <c r="J27" s="23">
        <f t="shared" si="6"/>
        <v>1</v>
      </c>
      <c r="K27" s="23">
        <f t="shared" si="7"/>
        <v>16.666666666666668</v>
      </c>
      <c r="L27" s="98">
        <f>$D$15*K27/100</f>
        <v>64636.974333333346</v>
      </c>
      <c r="M27" s="43">
        <v>3.56</v>
      </c>
      <c r="N27" s="44">
        <f t="shared" si="8"/>
        <v>3</v>
      </c>
      <c r="O27" s="155">
        <f t="shared" si="9"/>
        <v>18.75</v>
      </c>
      <c r="P27" s="99">
        <f t="shared" si="10"/>
        <v>36358.298062500005</v>
      </c>
      <c r="Q27" s="90">
        <v>34.270000000000003</v>
      </c>
      <c r="R27" s="89">
        <f t="shared" si="11"/>
        <v>4</v>
      </c>
      <c r="S27" s="94">
        <f t="shared" si="12"/>
        <v>22.222222222222221</v>
      </c>
      <c r="T27" s="100">
        <f t="shared" si="13"/>
        <v>129273.94866666665</v>
      </c>
      <c r="U27" s="101">
        <f t="shared" si="14"/>
        <v>371295.34688068181</v>
      </c>
    </row>
    <row r="28" spans="1:21" ht="19.5" customHeight="1" x14ac:dyDescent="0.25">
      <c r="A28" s="110" t="s">
        <v>93</v>
      </c>
      <c r="B28" s="25">
        <f t="shared" ref="B28:K28" si="15">SUM(B23:B27)</f>
        <v>319857</v>
      </c>
      <c r="C28" s="25">
        <f t="shared" si="15"/>
        <v>372281.56229999999</v>
      </c>
      <c r="D28" s="167">
        <f t="shared" si="15"/>
        <v>14.237545785143313</v>
      </c>
      <c r="E28" s="85">
        <f t="shared" si="15"/>
        <v>11</v>
      </c>
      <c r="F28" s="26">
        <f t="shared" si="15"/>
        <v>100</v>
      </c>
      <c r="G28" s="46">
        <f t="shared" si="15"/>
        <v>775643.69200000004</v>
      </c>
      <c r="H28" s="162">
        <f t="shared" si="15"/>
        <v>8863.2000000000007</v>
      </c>
      <c r="I28" s="168">
        <f t="shared" si="15"/>
        <v>219.88676306017268</v>
      </c>
      <c r="J28" s="85">
        <f t="shared" si="15"/>
        <v>6</v>
      </c>
      <c r="K28" s="26">
        <f t="shared" si="15"/>
        <v>100.00000000000001</v>
      </c>
      <c r="L28" s="51">
        <f>SUM(L23:L27)</f>
        <v>387821.84600000002</v>
      </c>
      <c r="M28" s="112"/>
      <c r="N28" s="85">
        <f>SUM(N23:N27)</f>
        <v>16</v>
      </c>
      <c r="O28" s="26">
        <f t="shared" ref="O28" si="16">SUM(O23:O27)</f>
        <v>100</v>
      </c>
      <c r="P28" s="51">
        <f>SUM(P23:P27)</f>
        <v>193910.92300000001</v>
      </c>
      <c r="Q28" s="91"/>
      <c r="R28" s="85">
        <f>SUM(R23:R27)</f>
        <v>18</v>
      </c>
      <c r="S28" s="26">
        <f t="shared" ref="S28" si="17">SUM(S23:S27)</f>
        <v>100</v>
      </c>
      <c r="T28" s="116">
        <f>SUM(T23:T27)</f>
        <v>581732.76899999997</v>
      </c>
      <c r="U28" s="52">
        <f>SUM(U23:U27)</f>
        <v>1939109.23</v>
      </c>
    </row>
    <row r="29" spans="1:21" ht="15.75" thickBot="1" x14ac:dyDescent="0.3">
      <c r="E29" s="1"/>
      <c r="M29" s="2"/>
      <c r="N29" s="2"/>
    </row>
    <row r="30" spans="1:21" ht="39.75" customHeight="1" x14ac:dyDescent="0.25">
      <c r="A30" s="186" t="s">
        <v>29</v>
      </c>
      <c r="B30" s="187"/>
      <c r="C30" s="188"/>
      <c r="E30" s="189" t="s">
        <v>36</v>
      </c>
      <c r="F30" s="190"/>
      <c r="H30" s="57"/>
      <c r="I30" s="57"/>
      <c r="J30" s="177" t="s">
        <v>25</v>
      </c>
      <c r="K30" s="178"/>
      <c r="L30" s="179"/>
      <c r="N30" s="57"/>
      <c r="O30" s="2"/>
    </row>
    <row r="31" spans="1:21" x14ac:dyDescent="0.25">
      <c r="A31" s="63">
        <v>0</v>
      </c>
      <c r="B31" s="64">
        <v>50</v>
      </c>
      <c r="C31" s="65">
        <v>1</v>
      </c>
      <c r="E31" s="70" t="s">
        <v>26</v>
      </c>
      <c r="F31" s="71">
        <v>0.16389999999999999</v>
      </c>
      <c r="H31" s="48"/>
      <c r="I31" s="47"/>
      <c r="J31" s="74">
        <v>0.01</v>
      </c>
      <c r="K31" s="75">
        <v>1.99</v>
      </c>
      <c r="L31" s="76">
        <v>5</v>
      </c>
      <c r="O31" s="2"/>
    </row>
    <row r="32" spans="1:21" ht="15.75" thickBot="1" x14ac:dyDescent="0.3">
      <c r="A32" s="66">
        <v>50.01</v>
      </c>
      <c r="B32" s="64">
        <v>100</v>
      </c>
      <c r="C32" s="65">
        <v>2</v>
      </c>
      <c r="E32" s="72" t="s">
        <v>27</v>
      </c>
      <c r="F32" s="73">
        <v>0.19919999999999999</v>
      </c>
      <c r="H32" s="48"/>
      <c r="I32" s="50"/>
      <c r="J32" s="74">
        <v>2</v>
      </c>
      <c r="K32" s="75">
        <v>2.99</v>
      </c>
      <c r="L32" s="76">
        <v>4</v>
      </c>
      <c r="O32" s="2"/>
    </row>
    <row r="33" spans="1:17" x14ac:dyDescent="0.25">
      <c r="A33" s="66">
        <v>100.01</v>
      </c>
      <c r="B33" s="64">
        <v>150</v>
      </c>
      <c r="C33" s="65">
        <v>3</v>
      </c>
      <c r="E33" s="50"/>
      <c r="G33" s="48"/>
      <c r="H33" s="48"/>
      <c r="I33" s="50"/>
      <c r="J33" s="74">
        <v>3</v>
      </c>
      <c r="K33" s="75">
        <v>3.99</v>
      </c>
      <c r="L33" s="76">
        <v>3</v>
      </c>
      <c r="O33" s="2"/>
    </row>
    <row r="34" spans="1:17" x14ac:dyDescent="0.25">
      <c r="A34" s="66">
        <v>150.01</v>
      </c>
      <c r="B34" s="64">
        <v>200</v>
      </c>
      <c r="C34" s="65">
        <v>4</v>
      </c>
      <c r="F34" s="50"/>
      <c r="G34" s="48"/>
      <c r="H34" s="48"/>
      <c r="I34" s="50"/>
      <c r="J34" s="74">
        <v>4</v>
      </c>
      <c r="K34" s="75">
        <v>4.99</v>
      </c>
      <c r="L34" s="76">
        <v>2</v>
      </c>
      <c r="O34" s="2"/>
    </row>
    <row r="35" spans="1:17" ht="15.75" thickBot="1" x14ac:dyDescent="0.3">
      <c r="A35" s="67">
        <v>200.01</v>
      </c>
      <c r="B35" s="68"/>
      <c r="C35" s="69">
        <v>5</v>
      </c>
      <c r="F35" s="49"/>
      <c r="G35" s="48"/>
      <c r="H35" s="48"/>
      <c r="I35" s="49"/>
      <c r="J35" s="77">
        <v>5</v>
      </c>
      <c r="K35" s="78"/>
      <c r="L35" s="79">
        <v>1</v>
      </c>
      <c r="O35" s="2"/>
    </row>
    <row r="36" spans="1:17" x14ac:dyDescent="0.25">
      <c r="F36" s="49"/>
      <c r="G36" s="49"/>
      <c r="H36" s="49"/>
      <c r="I36" s="48"/>
      <c r="J36" s="49"/>
      <c r="O36" s="2"/>
    </row>
    <row r="37" spans="1:17" ht="15.75" thickBot="1" x14ac:dyDescent="0.3">
      <c r="F37" s="1"/>
      <c r="O37" s="2"/>
    </row>
    <row r="38" spans="1:17" ht="31.5" customHeight="1" x14ac:dyDescent="0.25">
      <c r="A38" s="174" t="s">
        <v>31</v>
      </c>
      <c r="B38" s="175"/>
      <c r="C38" s="176"/>
      <c r="D38" s="31"/>
      <c r="E38" s="31"/>
      <c r="F38" s="32"/>
      <c r="G38" s="33"/>
      <c r="H38" s="33"/>
      <c r="I38" s="34"/>
      <c r="J38" s="180" t="s">
        <v>30</v>
      </c>
      <c r="K38" s="181"/>
      <c r="L38" s="182"/>
      <c r="N38" s="35"/>
      <c r="O38" s="36"/>
      <c r="P38" s="37"/>
      <c r="Q38" s="38"/>
    </row>
    <row r="39" spans="1:17" x14ac:dyDescent="0.25">
      <c r="A39" s="74">
        <v>0.01</v>
      </c>
      <c r="B39" s="75">
        <v>1.99</v>
      </c>
      <c r="C39" s="76">
        <v>1</v>
      </c>
      <c r="D39" s="31"/>
      <c r="E39" s="31"/>
      <c r="F39" s="32"/>
      <c r="G39" s="33"/>
      <c r="H39" s="33"/>
      <c r="I39" s="34"/>
      <c r="J39" s="80">
        <v>0</v>
      </c>
      <c r="K39" s="56">
        <v>10</v>
      </c>
      <c r="L39" s="76">
        <v>1</v>
      </c>
      <c r="N39" s="35"/>
      <c r="O39" s="36"/>
      <c r="P39" s="37"/>
      <c r="Q39" s="38"/>
    </row>
    <row r="40" spans="1:17" x14ac:dyDescent="0.25">
      <c r="A40" s="74">
        <v>2.0099999999999998</v>
      </c>
      <c r="B40" s="75">
        <v>3</v>
      </c>
      <c r="C40" s="76">
        <v>2</v>
      </c>
      <c r="D40" s="31"/>
      <c r="E40" s="31"/>
      <c r="F40" s="32"/>
      <c r="G40" s="33"/>
      <c r="H40" s="33"/>
      <c r="I40" s="34"/>
      <c r="J40" s="81">
        <v>11</v>
      </c>
      <c r="K40" s="56">
        <v>20</v>
      </c>
      <c r="L40" s="76">
        <v>2</v>
      </c>
      <c r="N40" s="35"/>
      <c r="O40" s="36"/>
      <c r="P40" s="37"/>
      <c r="Q40" s="38"/>
    </row>
    <row r="41" spans="1:17" x14ac:dyDescent="0.25">
      <c r="A41" s="74">
        <v>3.01</v>
      </c>
      <c r="B41" s="75">
        <v>4</v>
      </c>
      <c r="C41" s="76">
        <v>3</v>
      </c>
      <c r="D41" s="39"/>
      <c r="E41" s="31"/>
      <c r="F41" s="32"/>
      <c r="G41" s="33"/>
      <c r="H41" s="33"/>
      <c r="I41" s="34"/>
      <c r="J41" s="81">
        <v>21</v>
      </c>
      <c r="K41" s="56">
        <v>30</v>
      </c>
      <c r="L41" s="76">
        <v>3</v>
      </c>
      <c r="N41" s="35"/>
      <c r="O41" s="36"/>
      <c r="P41" s="37"/>
      <c r="Q41" s="38"/>
    </row>
    <row r="42" spans="1:17" x14ac:dyDescent="0.25">
      <c r="A42" s="74">
        <v>4.01</v>
      </c>
      <c r="B42" s="75">
        <v>5</v>
      </c>
      <c r="C42" s="76">
        <v>4</v>
      </c>
      <c r="D42" s="39"/>
      <c r="E42" s="31"/>
      <c r="F42" s="32"/>
      <c r="G42" s="33"/>
      <c r="H42" s="33"/>
      <c r="I42" s="34"/>
      <c r="J42" s="81">
        <v>31</v>
      </c>
      <c r="K42" s="56">
        <v>40</v>
      </c>
      <c r="L42" s="76">
        <v>4</v>
      </c>
      <c r="N42" s="35"/>
      <c r="O42" s="36"/>
      <c r="P42" s="37"/>
      <c r="Q42" s="38"/>
    </row>
    <row r="43" spans="1:17" ht="15.75" thickBot="1" x14ac:dyDescent="0.3">
      <c r="A43" s="77">
        <v>5.01</v>
      </c>
      <c r="B43" s="78"/>
      <c r="C43" s="79">
        <v>5</v>
      </c>
      <c r="D43" s="39"/>
      <c r="E43" s="31"/>
      <c r="F43" s="32"/>
      <c r="G43" s="33"/>
      <c r="H43" s="33"/>
      <c r="I43" s="34"/>
      <c r="J43" s="82">
        <v>41</v>
      </c>
      <c r="K43" s="83"/>
      <c r="L43" s="79">
        <v>5</v>
      </c>
      <c r="N43" s="35"/>
      <c r="O43" s="36"/>
      <c r="P43" s="37"/>
      <c r="Q43" s="38"/>
    </row>
    <row r="44" spans="1:17" x14ac:dyDescent="0.25">
      <c r="A44" s="29"/>
      <c r="B44" s="30"/>
      <c r="C44" s="31"/>
      <c r="D44" s="31"/>
      <c r="E44" s="32"/>
      <c r="F44" s="33"/>
      <c r="G44" s="34"/>
      <c r="H44" s="35"/>
      <c r="I44" s="35"/>
      <c r="J44" s="35"/>
      <c r="K44" s="35"/>
      <c r="L44" s="35"/>
      <c r="M44" s="36"/>
      <c r="N44" s="36"/>
      <c r="O44" s="37"/>
      <c r="P44" s="38"/>
    </row>
    <row r="45" spans="1:17" x14ac:dyDescent="0.25">
      <c r="A45" s="29"/>
      <c r="B45" s="30"/>
      <c r="C45" s="31"/>
      <c r="D45" s="31"/>
      <c r="E45" s="32"/>
      <c r="F45" s="33"/>
      <c r="G45" s="34"/>
      <c r="H45" s="35"/>
      <c r="I45" s="35"/>
      <c r="J45" s="35"/>
      <c r="K45" s="35"/>
      <c r="L45" s="35"/>
      <c r="M45" s="36"/>
      <c r="N45" s="36"/>
      <c r="O45" s="37"/>
      <c r="P45" s="38"/>
    </row>
    <row r="46" spans="1:17" x14ac:dyDescent="0.25">
      <c r="A46" s="29"/>
      <c r="B46" s="30"/>
      <c r="C46" s="31"/>
      <c r="D46" s="31"/>
      <c r="E46" s="32"/>
      <c r="F46" s="33"/>
      <c r="G46" s="34"/>
      <c r="H46" s="35"/>
      <c r="I46" s="35"/>
      <c r="J46" s="35"/>
      <c r="K46" s="35"/>
      <c r="L46" s="35"/>
      <c r="M46" s="36"/>
      <c r="N46" s="36"/>
      <c r="O46" s="37"/>
      <c r="P46" s="38"/>
    </row>
    <row r="47" spans="1:17" x14ac:dyDescent="0.25">
      <c r="A47" s="117"/>
      <c r="B47" s="118"/>
      <c r="C47" s="31"/>
      <c r="D47" s="39"/>
      <c r="E47" s="119"/>
      <c r="F47" s="33"/>
      <c r="G47" s="34"/>
      <c r="H47" s="120"/>
      <c r="I47" s="120"/>
      <c r="J47" s="120"/>
      <c r="K47" s="120"/>
      <c r="L47" s="120"/>
      <c r="M47" s="36"/>
      <c r="N47" s="36"/>
      <c r="O47" s="121"/>
      <c r="P47" s="122"/>
    </row>
    <row r="48" spans="1:17" x14ac:dyDescent="0.25">
      <c r="A48" s="117"/>
      <c r="B48" s="38"/>
      <c r="C48" s="31"/>
      <c r="D48" s="30"/>
      <c r="E48" s="123"/>
      <c r="F48" s="30"/>
      <c r="G48" s="30"/>
      <c r="H48" s="30"/>
      <c r="I48" s="30"/>
      <c r="J48" s="30"/>
      <c r="K48" s="30"/>
      <c r="L48" s="30"/>
      <c r="M48" s="124"/>
      <c r="N48" s="124"/>
      <c r="O48" s="30"/>
      <c r="P48" s="38"/>
    </row>
    <row r="49" spans="1:16" x14ac:dyDescent="0.25">
      <c r="A49" s="117"/>
      <c r="B49" s="38"/>
      <c r="C49" s="30"/>
      <c r="D49" s="30"/>
      <c r="E49" s="123"/>
      <c r="F49" s="30"/>
      <c r="G49" s="30"/>
      <c r="H49" s="30"/>
      <c r="I49" s="30"/>
      <c r="J49" s="30"/>
      <c r="K49" s="30"/>
      <c r="L49" s="30"/>
      <c r="M49" s="124"/>
      <c r="N49" s="124"/>
      <c r="O49" s="30"/>
      <c r="P49" s="30"/>
    </row>
  </sheetData>
  <mergeCells count="7">
    <mergeCell ref="A38:C38"/>
    <mergeCell ref="J38:L38"/>
    <mergeCell ref="A2:P2"/>
    <mergeCell ref="A14:A16"/>
    <mergeCell ref="A30:C30"/>
    <mergeCell ref="E30:F30"/>
    <mergeCell ref="J30:L3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workbookViewId="0">
      <selection activeCell="A14" sqref="A14:A16"/>
    </sheetView>
  </sheetViews>
  <sheetFormatPr baseColWidth="10" defaultRowHeight="15" x14ac:dyDescent="0.25"/>
  <cols>
    <col min="7" max="7" width="13.85546875" customWidth="1"/>
    <col min="12" max="12" width="14" customWidth="1"/>
    <col min="16" max="16" width="13" customWidth="1"/>
    <col min="20" max="20" width="13.85546875" customWidth="1"/>
    <col min="21" max="21" width="16.140625" customWidth="1"/>
  </cols>
  <sheetData>
    <row r="1" spans="1:16" x14ac:dyDescent="0.25">
      <c r="E1" s="1"/>
      <c r="M1" s="2"/>
      <c r="N1" s="2"/>
    </row>
    <row r="2" spans="1:16" ht="26.25" x14ac:dyDescent="0.4">
      <c r="A2" s="183" t="s">
        <v>95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x14ac:dyDescent="0.25">
      <c r="E3" s="1"/>
      <c r="M3" s="2"/>
      <c r="N3" s="2"/>
    </row>
    <row r="4" spans="1:16" x14ac:dyDescent="0.25">
      <c r="A4" s="3" t="s">
        <v>33</v>
      </c>
      <c r="E4" s="1"/>
      <c r="M4" s="2"/>
      <c r="N4" s="2"/>
    </row>
    <row r="5" spans="1:16" x14ac:dyDescent="0.25">
      <c r="E5" s="1"/>
      <c r="M5" s="2"/>
      <c r="N5" s="2"/>
    </row>
    <row r="6" spans="1:16" x14ac:dyDescent="0.25">
      <c r="A6" s="4" t="s">
        <v>1</v>
      </c>
      <c r="B6" s="4" t="s">
        <v>2</v>
      </c>
      <c r="E6" s="1"/>
      <c r="M6" s="2"/>
      <c r="N6" s="2"/>
    </row>
    <row r="7" spans="1:16" ht="39" x14ac:dyDescent="0.25">
      <c r="A7" s="8" t="s">
        <v>3</v>
      </c>
      <c r="B7" s="6">
        <v>1161377.3400000001</v>
      </c>
      <c r="C7" s="3"/>
      <c r="D7" s="3"/>
      <c r="E7" s="1"/>
      <c r="F7" s="9"/>
      <c r="H7" s="3"/>
      <c r="I7" s="3"/>
      <c r="J7" s="3"/>
      <c r="K7" s="3"/>
      <c r="L7" s="3"/>
      <c r="M7" s="2"/>
      <c r="N7" s="2"/>
    </row>
    <row r="8" spans="1:16" x14ac:dyDescent="0.25">
      <c r="E8" s="1"/>
      <c r="M8" s="2"/>
      <c r="N8" s="2"/>
    </row>
    <row r="9" spans="1:16" x14ac:dyDescent="0.25">
      <c r="E9" s="1"/>
      <c r="M9" s="2"/>
      <c r="N9" s="2"/>
    </row>
    <row r="10" spans="1:16" x14ac:dyDescent="0.25">
      <c r="A10" s="3" t="s">
        <v>4</v>
      </c>
      <c r="E10" s="1"/>
      <c r="M10" s="2"/>
      <c r="N10" s="2"/>
    </row>
    <row r="11" spans="1:16" x14ac:dyDescent="0.25">
      <c r="E11" s="1"/>
      <c r="M11" s="2"/>
      <c r="N11" s="2"/>
    </row>
    <row r="12" spans="1:16" s="2" customFormat="1" x14ac:dyDescent="0.25">
      <c r="A12" s="10" t="s">
        <v>5</v>
      </c>
      <c r="B12" s="10" t="s">
        <v>6</v>
      </c>
      <c r="C12" s="10" t="s">
        <v>7</v>
      </c>
      <c r="D12" s="10" t="s">
        <v>8</v>
      </c>
      <c r="E12" s="11"/>
    </row>
    <row r="13" spans="1:16" x14ac:dyDescent="0.25">
      <c r="A13" s="5" t="s">
        <v>9</v>
      </c>
      <c r="B13" s="5" t="s">
        <v>10</v>
      </c>
      <c r="C13" s="103">
        <v>40</v>
      </c>
      <c r="D13" s="45">
        <f>+$B$7*C13/100</f>
        <v>464550.93599999999</v>
      </c>
      <c r="E13" s="1"/>
      <c r="M13" s="2"/>
      <c r="N13" s="2"/>
    </row>
    <row r="14" spans="1:16" x14ac:dyDescent="0.25">
      <c r="A14" s="191" t="s">
        <v>11</v>
      </c>
      <c r="B14" s="5" t="s">
        <v>12</v>
      </c>
      <c r="C14" s="103">
        <v>30</v>
      </c>
      <c r="D14" s="45">
        <f t="shared" ref="D14:D16" si="0">+$B$7*C14/100</f>
        <v>348413.20200000005</v>
      </c>
      <c r="E14" s="1"/>
      <c r="M14" s="2"/>
      <c r="N14" s="2"/>
    </row>
    <row r="15" spans="1:16" x14ac:dyDescent="0.25">
      <c r="A15" s="192"/>
      <c r="B15" s="8" t="s">
        <v>13</v>
      </c>
      <c r="C15" s="103">
        <v>20</v>
      </c>
      <c r="D15" s="45">
        <f>+$B$7*C15/100</f>
        <v>232275.46799999999</v>
      </c>
      <c r="E15" s="1"/>
      <c r="M15" s="2"/>
      <c r="N15" s="2"/>
    </row>
    <row r="16" spans="1:16" x14ac:dyDescent="0.25">
      <c r="A16" s="192"/>
      <c r="B16" s="5" t="s">
        <v>23</v>
      </c>
      <c r="C16" s="103">
        <v>10</v>
      </c>
      <c r="D16" s="45">
        <f t="shared" si="0"/>
        <v>116137.734</v>
      </c>
      <c r="E16" s="1"/>
      <c r="M16" s="2"/>
      <c r="N16" s="2"/>
    </row>
    <row r="17" spans="1:21" x14ac:dyDescent="0.25">
      <c r="A17" s="5" t="s">
        <v>14</v>
      </c>
      <c r="B17" s="7"/>
      <c r="C17" s="96">
        <f>SUM(C13:C16)</f>
        <v>100</v>
      </c>
      <c r="D17" s="45">
        <f>SUM(D13:D16)</f>
        <v>1161377.3400000001</v>
      </c>
      <c r="E17" s="1"/>
      <c r="M17" s="2"/>
      <c r="N17" s="2"/>
    </row>
    <row r="18" spans="1:21" x14ac:dyDescent="0.25">
      <c r="E18" s="1"/>
      <c r="M18" s="2"/>
      <c r="N18" s="2"/>
    </row>
    <row r="19" spans="1:21" x14ac:dyDescent="0.25">
      <c r="E19" s="1"/>
      <c r="M19" s="2"/>
      <c r="N19" s="2"/>
    </row>
    <row r="20" spans="1:21" x14ac:dyDescent="0.25">
      <c r="A20" s="12" t="s">
        <v>15</v>
      </c>
      <c r="E20" s="1"/>
      <c r="M20" s="2"/>
      <c r="N20" s="2"/>
    </row>
    <row r="21" spans="1:21" x14ac:dyDescent="0.25">
      <c r="E21" s="1"/>
      <c r="M21" s="2"/>
      <c r="N21" s="2"/>
    </row>
    <row r="22" spans="1:21" ht="67.5" x14ac:dyDescent="0.25">
      <c r="A22" s="13" t="s">
        <v>16</v>
      </c>
      <c r="B22" s="14" t="s">
        <v>17</v>
      </c>
      <c r="C22" s="14" t="s">
        <v>34</v>
      </c>
      <c r="D22" s="14" t="s">
        <v>28</v>
      </c>
      <c r="E22" s="14" t="s">
        <v>18</v>
      </c>
      <c r="F22" s="14" t="s">
        <v>7</v>
      </c>
      <c r="G22" s="14" t="s">
        <v>8</v>
      </c>
      <c r="H22" s="86" t="s">
        <v>32</v>
      </c>
      <c r="I22" s="15" t="s">
        <v>96</v>
      </c>
      <c r="J22" s="16" t="s">
        <v>18</v>
      </c>
      <c r="K22" s="17" t="s">
        <v>7</v>
      </c>
      <c r="L22" s="17" t="s">
        <v>8</v>
      </c>
      <c r="M22" s="42" t="s">
        <v>24</v>
      </c>
      <c r="N22" s="42" t="s">
        <v>18</v>
      </c>
      <c r="O22" s="42" t="s">
        <v>97</v>
      </c>
      <c r="P22" s="42" t="s">
        <v>98</v>
      </c>
      <c r="Q22" s="18" t="s">
        <v>19</v>
      </c>
      <c r="R22" s="18" t="s">
        <v>18</v>
      </c>
      <c r="S22" s="18" t="s">
        <v>7</v>
      </c>
      <c r="T22" s="18" t="s">
        <v>8</v>
      </c>
      <c r="U22" s="14" t="s">
        <v>20</v>
      </c>
    </row>
    <row r="23" spans="1:21" ht="15" customHeight="1" x14ac:dyDescent="0.25">
      <c r="A23" s="19" t="s">
        <v>99</v>
      </c>
      <c r="B23" s="20">
        <v>8980</v>
      </c>
      <c r="C23" s="60">
        <f>((B23*$F$35)+B23)</f>
        <v>10768.815999999999</v>
      </c>
      <c r="D23" s="61">
        <v>0.41184288016990478</v>
      </c>
      <c r="E23" s="84">
        <f>IF(AND(D23&gt;=$A$42,D23&lt;=$B$42),$C$42,IF(AND(D23&gt;$A$43,D23&lt;=$B$43),$C$43,IF(AND(D23&gt;$A$44,D23&lt;=$B$44),$C$44,IF(AND(D23&gt;$A$45,D23&lt;=$B$45),$C$45,IF(D23&gt;$A$46,$C$46)))))</f>
        <v>1</v>
      </c>
      <c r="F23" s="21">
        <f t="shared" ref="F23:F30" si="1">+C23*100/$C$31</f>
        <v>5.7067324190698905</v>
      </c>
      <c r="G23" s="97">
        <f>$D$13*F23/100</f>
        <v>26510.678867804618</v>
      </c>
      <c r="H23" s="169">
        <v>8841</v>
      </c>
      <c r="I23" s="22">
        <f>C23/H23</f>
        <v>1.2180540662820947</v>
      </c>
      <c r="J23" s="23">
        <f>IF(AND(I23&gt;=$A$34,I23&lt;=$B$34),$C$34,IF(AND(I23&gt;$A$35,I23&lt;=$B$35),$C$35,IF(AND(I23&gt;$A$36,I23&lt;=$B$36),$C$36,IF(AND(I23&gt;$A$37,I23&lt;=$B$37),$C$37,IF(I23&gt;$A$38,$C$38)))))</f>
        <v>1</v>
      </c>
      <c r="K23" s="23">
        <f>+C23*100/$C$31</f>
        <v>5.7067324190698905</v>
      </c>
      <c r="L23" s="98">
        <f t="shared" ref="L23:L30" si="2">$D$15*K23/100</f>
        <v>13255.339433902309</v>
      </c>
      <c r="M23" s="99">
        <v>0.64</v>
      </c>
      <c r="N23" s="170">
        <f>IF(AND(M23&gt;=$J$34,M23&lt;=$K$34),$L$34,IF(AND(M23&gt;$J$35,M23&lt;=$K$35),$L$35,IF(AND(M23&gt;$J$36,M23&lt;=$K$36),$L$36,IF(AND(M23&gt;$J$37,M23&lt;=$K$37),$L$37,IF(M23&gt;$J$38,$L$38)))))</f>
        <v>5</v>
      </c>
      <c r="O23" s="155">
        <f>N23*100/$N$31</f>
        <v>12.820512820512821</v>
      </c>
      <c r="P23" s="99">
        <f>$D$16*O23/100</f>
        <v>14889.453076923077</v>
      </c>
      <c r="Q23" s="90">
        <v>69.88</v>
      </c>
      <c r="R23" s="94">
        <f>IF(AND(Q23&gt;=$J$42,Q23&lt;=$K$42),$L$42,IF(AND(Q23&gt;$J$43,Q23&lt;=$K$43),$L$43,IF(AND(Q23&gt;$J$44,Q23&lt;=$K$44),$L$44,IF(AND(Q23&gt;$J$45,Q23&lt;=$K$45),$L$45,IF(Q23&gt;$J$46,$L$46)))))</f>
        <v>5</v>
      </c>
      <c r="S23" s="94">
        <f>R23*100/$R$31</f>
        <v>13.157894736842104</v>
      </c>
      <c r="T23" s="100">
        <f>$D$14*S23/100</f>
        <v>45843.84236842105</v>
      </c>
      <c r="U23" s="101">
        <f>G23+L23+P23+T23</f>
        <v>100499.31374705106</v>
      </c>
    </row>
    <row r="24" spans="1:21" ht="15" customHeight="1" x14ac:dyDescent="0.25">
      <c r="A24" s="19" t="s">
        <v>100</v>
      </c>
      <c r="B24" s="20">
        <v>31463</v>
      </c>
      <c r="C24" s="60">
        <f t="shared" ref="C24:C30" si="3">((B24*$F$35)+B24)</f>
        <v>37730.429600000003</v>
      </c>
      <c r="D24" s="61">
        <v>1.4429635343859375</v>
      </c>
      <c r="E24" s="84">
        <f t="shared" ref="E24:E30" si="4">IF(AND(D24&gt;=$A$42,D24&lt;=$B$42),$C$42,IF(AND(D24&gt;$A$43,D24&lt;=$B$43),$C$43,IF(AND(D24&gt;$A$44,D24&lt;=$B$44),$C$44,IF(AND(D24&gt;$A$45,D24&lt;=$B$45),$C$45,IF(D24&gt;$A$46,$C$46)))))</f>
        <v>1</v>
      </c>
      <c r="F24" s="21">
        <f t="shared" si="1"/>
        <v>19.994534755144322</v>
      </c>
      <c r="G24" s="97">
        <f t="shared" ref="G24:G30" si="5">$D$13*F24/100</f>
        <v>92884.79835386826</v>
      </c>
      <c r="H24" s="169">
        <v>2645.3</v>
      </c>
      <c r="I24" s="22">
        <f t="shared" ref="I24:I30" si="6">C24/H24</f>
        <v>14.263194949533135</v>
      </c>
      <c r="J24" s="23">
        <f t="shared" ref="J24:J30" si="7">IF(AND(I24&gt;=$A$34,I24&lt;=$B$34),$C$34,IF(AND(I24&gt;$A$35,I24&lt;=$B$35),$C$35,IF(AND(I24&gt;$A$36,I24&lt;=$B$36),$C$36,IF(AND(I24&gt;$A$37,I24&lt;=$B$37),$C$37,IF(I24&gt;$A$38,$C$38)))))</f>
        <v>1</v>
      </c>
      <c r="K24" s="23">
        <f t="shared" ref="K24:K30" si="8">+C24*100/$C$31</f>
        <v>19.994534755144322</v>
      </c>
      <c r="L24" s="98">
        <f t="shared" si="2"/>
        <v>46442.39917693413</v>
      </c>
      <c r="M24" s="99">
        <v>0.86</v>
      </c>
      <c r="N24" s="170">
        <f t="shared" ref="N24:N30" si="9">IF(AND(M24&gt;=$I$34,M24&lt;=$K$34),$L$34,IF(AND(M24&gt;$I$35,M24&lt;=$K$35),$L$35,IF(AND(M24&gt;$I$36,M24&lt;=$K$36),$L$36,IF(AND(M24&gt;$I$37,M24&lt;=$K$37),$L$37,IF(M24&gt;$I$38,$L$38)))))</f>
        <v>5</v>
      </c>
      <c r="O24" s="155">
        <f t="shared" ref="O24:O30" si="10">N24*100/$N$31</f>
        <v>12.820512820512821</v>
      </c>
      <c r="P24" s="99">
        <f t="shared" ref="P24:P30" si="11">$D$16*O24/100</f>
        <v>14889.453076923077</v>
      </c>
      <c r="Q24" s="90">
        <v>23.48</v>
      </c>
      <c r="R24" s="94">
        <f t="shared" ref="R24:R30" si="12">IF(AND(Q24&gt;=$J$42,Q24&lt;=$K$42),$L$42,IF(AND(Q24&gt;$J$43,Q24&lt;=$K$43),$L$43,IF(AND(Q24&gt;$J$44,Q24&lt;=$K$44),$L$44,IF(AND(Q24&gt;$J$45,Q24&lt;=$K$45),$L$45,IF(Q24&gt;$J$46,$L$46)))))</f>
        <v>3</v>
      </c>
      <c r="S24" s="94">
        <f t="shared" ref="S24:S30" si="13">R24*100/$R$31</f>
        <v>7.8947368421052628</v>
      </c>
      <c r="T24" s="100">
        <f t="shared" ref="T24:T30" si="14">$D$14*S24/100</f>
        <v>27506.305421052635</v>
      </c>
      <c r="U24" s="101">
        <f t="shared" ref="U24:U30" si="15">G24+L24+P24+T24</f>
        <v>181722.95602877814</v>
      </c>
    </row>
    <row r="25" spans="1:21" ht="15" customHeight="1" x14ac:dyDescent="0.25">
      <c r="A25" s="19" t="s">
        <v>101</v>
      </c>
      <c r="B25" s="20">
        <v>16056</v>
      </c>
      <c r="C25" s="60">
        <f t="shared" si="3"/>
        <v>19254.355199999998</v>
      </c>
      <c r="D25" s="61">
        <v>0.73636406280712607</v>
      </c>
      <c r="E25" s="84">
        <f t="shared" si="4"/>
        <v>1</v>
      </c>
      <c r="F25" s="21">
        <f t="shared" si="1"/>
        <v>10.203485046835876</v>
      </c>
      <c r="G25" s="97">
        <f t="shared" si="5"/>
        <v>47400.385289696103</v>
      </c>
      <c r="H25" s="169">
        <v>7304</v>
      </c>
      <c r="I25" s="22">
        <f t="shared" si="6"/>
        <v>2.636138444687842</v>
      </c>
      <c r="J25" s="23">
        <f t="shared" si="7"/>
        <v>1</v>
      </c>
      <c r="K25" s="23">
        <f t="shared" si="8"/>
        <v>10.203485046835876</v>
      </c>
      <c r="L25" s="98">
        <f t="shared" si="2"/>
        <v>23700.192644848052</v>
      </c>
      <c r="M25" s="99">
        <v>1.2</v>
      </c>
      <c r="N25" s="170">
        <f t="shared" si="9"/>
        <v>5</v>
      </c>
      <c r="O25" s="155">
        <f t="shared" si="10"/>
        <v>12.820512820512821</v>
      </c>
      <c r="P25" s="99">
        <f t="shared" si="11"/>
        <v>14889.453076923077</v>
      </c>
      <c r="Q25" s="90">
        <v>54.1</v>
      </c>
      <c r="R25" s="94">
        <f t="shared" si="12"/>
        <v>5</v>
      </c>
      <c r="S25" s="94">
        <f t="shared" si="13"/>
        <v>13.157894736842104</v>
      </c>
      <c r="T25" s="100">
        <f t="shared" si="14"/>
        <v>45843.84236842105</v>
      </c>
      <c r="U25" s="101">
        <f t="shared" si="15"/>
        <v>131833.87337988827</v>
      </c>
    </row>
    <row r="26" spans="1:21" ht="15" customHeight="1" x14ac:dyDescent="0.25">
      <c r="A26" s="19" t="s">
        <v>102</v>
      </c>
      <c r="B26" s="20">
        <v>16645</v>
      </c>
      <c r="C26" s="60">
        <f t="shared" si="3"/>
        <v>19960.684000000001</v>
      </c>
      <c r="D26" s="61">
        <v>0.76337691986949519</v>
      </c>
      <c r="E26" s="84">
        <f t="shared" si="4"/>
        <v>1</v>
      </c>
      <c r="F26" s="21">
        <f t="shared" si="1"/>
        <v>10.577790770091129</v>
      </c>
      <c r="G26" s="97">
        <f t="shared" si="5"/>
        <v>49139.226030579943</v>
      </c>
      <c r="H26" s="169">
        <v>25565.5</v>
      </c>
      <c r="I26" s="22">
        <f t="shared" si="6"/>
        <v>0.78076642350042058</v>
      </c>
      <c r="J26" s="23">
        <f t="shared" si="7"/>
        <v>1</v>
      </c>
      <c r="K26" s="23">
        <f t="shared" si="8"/>
        <v>10.577790770091129</v>
      </c>
      <c r="L26" s="98">
        <f t="shared" si="2"/>
        <v>24569.613015289971</v>
      </c>
      <c r="M26" s="99">
        <v>1.01</v>
      </c>
      <c r="N26" s="170">
        <f t="shared" si="9"/>
        <v>5</v>
      </c>
      <c r="O26" s="155">
        <f t="shared" si="10"/>
        <v>12.820512820512821</v>
      </c>
      <c r="P26" s="99">
        <f t="shared" si="11"/>
        <v>14889.453076923077</v>
      </c>
      <c r="Q26" s="90">
        <v>63.98</v>
      </c>
      <c r="R26" s="94">
        <f t="shared" si="12"/>
        <v>5</v>
      </c>
      <c r="S26" s="94">
        <f t="shared" si="13"/>
        <v>13.157894736842104</v>
      </c>
      <c r="T26" s="100">
        <f t="shared" si="14"/>
        <v>45843.84236842105</v>
      </c>
      <c r="U26" s="101">
        <f t="shared" si="15"/>
        <v>134442.13449121403</v>
      </c>
    </row>
    <row r="27" spans="1:21" ht="15" customHeight="1" x14ac:dyDescent="0.25">
      <c r="A27" s="19" t="s">
        <v>103</v>
      </c>
      <c r="B27" s="20">
        <v>13593</v>
      </c>
      <c r="C27" s="60">
        <f t="shared" si="3"/>
        <v>16300.7256</v>
      </c>
      <c r="D27" s="61">
        <v>0.62340537529504647</v>
      </c>
      <c r="E27" s="84">
        <f t="shared" si="4"/>
        <v>1</v>
      </c>
      <c r="F27" s="21">
        <f t="shared" si="1"/>
        <v>8.6382643399128103</v>
      </c>
      <c r="G27" s="97">
        <f t="shared" si="5"/>
        <v>40129.137845219186</v>
      </c>
      <c r="H27" s="169">
        <v>3171.1</v>
      </c>
      <c r="I27" s="22">
        <f t="shared" si="6"/>
        <v>5.1404009964996371</v>
      </c>
      <c r="J27" s="23">
        <f t="shared" si="7"/>
        <v>1</v>
      </c>
      <c r="K27" s="23">
        <f t="shared" si="8"/>
        <v>8.6382643399128103</v>
      </c>
      <c r="L27" s="98">
        <f t="shared" si="2"/>
        <v>20064.568922609593</v>
      </c>
      <c r="M27" s="99">
        <v>0.59</v>
      </c>
      <c r="N27" s="170">
        <f t="shared" si="9"/>
        <v>5</v>
      </c>
      <c r="O27" s="155">
        <f t="shared" si="10"/>
        <v>12.820512820512821</v>
      </c>
      <c r="P27" s="99">
        <f t="shared" si="11"/>
        <v>14889.453076923077</v>
      </c>
      <c r="Q27" s="90">
        <v>44.77</v>
      </c>
      <c r="R27" s="94">
        <f t="shared" si="12"/>
        <v>5</v>
      </c>
      <c r="S27" s="94">
        <f t="shared" si="13"/>
        <v>13.157894736842104</v>
      </c>
      <c r="T27" s="100">
        <f t="shared" si="14"/>
        <v>45843.84236842105</v>
      </c>
      <c r="U27" s="101">
        <f t="shared" si="15"/>
        <v>120927.00221317291</v>
      </c>
    </row>
    <row r="28" spans="1:21" ht="15" customHeight="1" x14ac:dyDescent="0.25">
      <c r="A28" s="104" t="s">
        <v>104</v>
      </c>
      <c r="B28" s="20">
        <v>2823</v>
      </c>
      <c r="C28" s="60">
        <f t="shared" si="3"/>
        <v>3385.3415999999997</v>
      </c>
      <c r="D28" s="61">
        <v>0.12946909250775515</v>
      </c>
      <c r="E28" s="84">
        <f t="shared" si="4"/>
        <v>1</v>
      </c>
      <c r="F28" s="21">
        <f t="shared" si="1"/>
        <v>1.7939983985561583</v>
      </c>
      <c r="G28" s="97">
        <f t="shared" si="5"/>
        <v>8334.0363523176438</v>
      </c>
      <c r="H28" s="169">
        <v>2539</v>
      </c>
      <c r="I28" s="22">
        <f t="shared" si="6"/>
        <v>1.3333365892083497</v>
      </c>
      <c r="J28" s="23">
        <f t="shared" si="7"/>
        <v>1</v>
      </c>
      <c r="K28" s="23">
        <f t="shared" si="8"/>
        <v>1.7939983985561583</v>
      </c>
      <c r="L28" s="98">
        <f t="shared" si="2"/>
        <v>4167.0181761588219</v>
      </c>
      <c r="M28" s="99">
        <v>0.96</v>
      </c>
      <c r="N28" s="170">
        <f t="shared" si="9"/>
        <v>5</v>
      </c>
      <c r="O28" s="155">
        <f t="shared" si="10"/>
        <v>12.820512820512821</v>
      </c>
      <c r="P28" s="99">
        <f t="shared" si="11"/>
        <v>14889.453076923077</v>
      </c>
      <c r="Q28" s="90">
        <v>52.84</v>
      </c>
      <c r="R28" s="94">
        <f t="shared" si="12"/>
        <v>5</v>
      </c>
      <c r="S28" s="94">
        <f t="shared" si="13"/>
        <v>13.157894736842104</v>
      </c>
      <c r="T28" s="100">
        <f t="shared" si="14"/>
        <v>45843.84236842105</v>
      </c>
      <c r="U28" s="101">
        <f t="shared" si="15"/>
        <v>73234.349973820586</v>
      </c>
    </row>
    <row r="29" spans="1:21" ht="17.25" customHeight="1" x14ac:dyDescent="0.25">
      <c r="A29" s="19" t="s">
        <v>105</v>
      </c>
      <c r="B29" s="20">
        <v>49944</v>
      </c>
      <c r="C29" s="60">
        <f t="shared" si="3"/>
        <v>59892.844799999999</v>
      </c>
      <c r="D29" s="61">
        <v>2.2905435197333772</v>
      </c>
      <c r="E29" s="84">
        <f t="shared" si="4"/>
        <v>2</v>
      </c>
      <c r="F29" s="21">
        <f t="shared" si="1"/>
        <v>31.73909175256421</v>
      </c>
      <c r="G29" s="97">
        <f t="shared" si="5"/>
        <v>147444.24781443586</v>
      </c>
      <c r="H29" s="169">
        <v>6568.5</v>
      </c>
      <c r="I29" s="22">
        <f t="shared" si="6"/>
        <v>9.1181920986526599</v>
      </c>
      <c r="J29" s="23">
        <f t="shared" si="7"/>
        <v>1</v>
      </c>
      <c r="K29" s="23">
        <f t="shared" si="8"/>
        <v>31.73909175256421</v>
      </c>
      <c r="L29" s="98">
        <f t="shared" si="2"/>
        <v>73722.123907217931</v>
      </c>
      <c r="M29" s="99">
        <v>2.02</v>
      </c>
      <c r="N29" s="170">
        <f t="shared" si="9"/>
        <v>4</v>
      </c>
      <c r="O29" s="155">
        <f t="shared" si="10"/>
        <v>10.256410256410257</v>
      </c>
      <c r="P29" s="99">
        <f t="shared" si="11"/>
        <v>11911.562461538462</v>
      </c>
      <c r="Q29" s="90">
        <v>41.56</v>
      </c>
      <c r="R29" s="94">
        <f t="shared" si="12"/>
        <v>5</v>
      </c>
      <c r="S29" s="94">
        <f t="shared" si="13"/>
        <v>13.157894736842104</v>
      </c>
      <c r="T29" s="100">
        <f t="shared" si="14"/>
        <v>45843.84236842105</v>
      </c>
      <c r="U29" s="101">
        <f t="shared" si="15"/>
        <v>278921.77655161329</v>
      </c>
    </row>
    <row r="30" spans="1:21" x14ac:dyDescent="0.25">
      <c r="A30" s="108" t="s">
        <v>106</v>
      </c>
      <c r="B30" s="20">
        <v>17854</v>
      </c>
      <c r="C30" s="60">
        <f t="shared" si="3"/>
        <v>21410.516800000001</v>
      </c>
      <c r="D30" s="61">
        <v>0.81882436331330533</v>
      </c>
      <c r="E30" s="84">
        <f t="shared" si="4"/>
        <v>1</v>
      </c>
      <c r="F30" s="21">
        <f t="shared" si="1"/>
        <v>11.346102517825596</v>
      </c>
      <c r="G30" s="97">
        <f t="shared" si="5"/>
        <v>52708.42544607837</v>
      </c>
      <c r="H30" s="169">
        <v>7215</v>
      </c>
      <c r="I30" s="22">
        <f t="shared" si="6"/>
        <v>2.9675005959805962</v>
      </c>
      <c r="J30" s="23">
        <f t="shared" si="7"/>
        <v>1</v>
      </c>
      <c r="K30" s="23">
        <f t="shared" si="8"/>
        <v>11.346102517825596</v>
      </c>
      <c r="L30" s="98">
        <f t="shared" si="2"/>
        <v>26354.212723039185</v>
      </c>
      <c r="M30" s="99">
        <v>1.04</v>
      </c>
      <c r="N30" s="170">
        <f t="shared" si="9"/>
        <v>5</v>
      </c>
      <c r="O30" s="155">
        <f t="shared" si="10"/>
        <v>12.820512820512821</v>
      </c>
      <c r="P30" s="99">
        <f t="shared" si="11"/>
        <v>14889.453076923077</v>
      </c>
      <c r="Q30" s="90">
        <v>64.56</v>
      </c>
      <c r="R30" s="94">
        <f t="shared" si="12"/>
        <v>5</v>
      </c>
      <c r="S30" s="94">
        <f t="shared" si="13"/>
        <v>13.157894736842104</v>
      </c>
      <c r="T30" s="100">
        <f t="shared" si="14"/>
        <v>45843.84236842105</v>
      </c>
      <c r="U30" s="101">
        <f t="shared" si="15"/>
        <v>139795.93361446168</v>
      </c>
    </row>
    <row r="31" spans="1:21" ht="19.5" customHeight="1" x14ac:dyDescent="0.25">
      <c r="A31" s="110" t="s">
        <v>105</v>
      </c>
      <c r="B31" s="25">
        <f t="shared" ref="B31:L31" si="16">SUM(B23:B30)</f>
        <v>157358</v>
      </c>
      <c r="C31" s="25">
        <f t="shared" si="16"/>
        <v>188703.71360000002</v>
      </c>
      <c r="D31" s="139">
        <f t="shared" si="16"/>
        <v>7.2167897480819478</v>
      </c>
      <c r="E31" s="85">
        <f t="shared" si="16"/>
        <v>9</v>
      </c>
      <c r="F31" s="26">
        <f t="shared" si="16"/>
        <v>99.999999999999986</v>
      </c>
      <c r="G31" s="46">
        <f t="shared" si="16"/>
        <v>464550.93599999999</v>
      </c>
      <c r="H31" s="159">
        <f t="shared" si="16"/>
        <v>63849.4</v>
      </c>
      <c r="I31" s="28">
        <f t="shared" si="16"/>
        <v>37.457584164344738</v>
      </c>
      <c r="J31" s="85">
        <f t="shared" si="16"/>
        <v>8</v>
      </c>
      <c r="K31" s="171">
        <f t="shared" si="16"/>
        <v>99.999999999999986</v>
      </c>
      <c r="L31" s="51">
        <f t="shared" si="16"/>
        <v>232275.46799999999</v>
      </c>
      <c r="M31" s="112"/>
      <c r="N31" s="85">
        <f>SUM(N23:N30)</f>
        <v>39</v>
      </c>
      <c r="O31" s="171">
        <f t="shared" ref="O31:P31" si="17">SUM(O23:O30)</f>
        <v>100</v>
      </c>
      <c r="P31" s="51">
        <f t="shared" si="17"/>
        <v>116137.734</v>
      </c>
      <c r="Q31" s="91"/>
      <c r="R31" s="85">
        <f>SUM(R23:R30)</f>
        <v>38</v>
      </c>
      <c r="S31" s="171">
        <f t="shared" ref="S31" si="18">SUM(S23:S30)</f>
        <v>100</v>
      </c>
      <c r="T31" s="116">
        <f>SUM(T23:T30)</f>
        <v>348413.20199999999</v>
      </c>
      <c r="U31" s="52">
        <f>SUM(U23:U30)</f>
        <v>1161377.3400000001</v>
      </c>
    </row>
    <row r="32" spans="1:21" ht="15.75" thickBot="1" x14ac:dyDescent="0.3">
      <c r="E32" s="1"/>
      <c r="M32" s="2"/>
      <c r="N32" s="2"/>
    </row>
    <row r="33" spans="1:17" ht="39.75" customHeight="1" x14ac:dyDescent="0.25">
      <c r="A33" s="186" t="s">
        <v>29</v>
      </c>
      <c r="B33" s="187"/>
      <c r="C33" s="188"/>
      <c r="E33" s="189" t="s">
        <v>36</v>
      </c>
      <c r="F33" s="190"/>
      <c r="H33" s="57"/>
      <c r="I33" s="57"/>
      <c r="J33" s="177" t="s">
        <v>25</v>
      </c>
      <c r="K33" s="178"/>
      <c r="L33" s="179"/>
      <c r="N33" s="57"/>
      <c r="O33" s="2"/>
    </row>
    <row r="34" spans="1:17" x14ac:dyDescent="0.25">
      <c r="A34" s="63">
        <v>0</v>
      </c>
      <c r="B34" s="64">
        <v>50</v>
      </c>
      <c r="C34" s="65">
        <v>1</v>
      </c>
      <c r="E34" s="70" t="s">
        <v>26</v>
      </c>
      <c r="F34" s="71">
        <v>0.16389999999999999</v>
      </c>
      <c r="H34" s="48"/>
      <c r="I34" s="47"/>
      <c r="J34" s="74">
        <v>0.01</v>
      </c>
      <c r="K34" s="75">
        <v>1.99</v>
      </c>
      <c r="L34" s="76">
        <v>5</v>
      </c>
      <c r="O34" s="2"/>
    </row>
    <row r="35" spans="1:17" ht="15.75" thickBot="1" x14ac:dyDescent="0.3">
      <c r="A35" s="66">
        <v>50.01</v>
      </c>
      <c r="B35" s="64">
        <v>100</v>
      </c>
      <c r="C35" s="65">
        <v>2</v>
      </c>
      <c r="E35" s="72" t="s">
        <v>27</v>
      </c>
      <c r="F35" s="73">
        <v>0.19919999999999999</v>
      </c>
      <c r="H35" s="48"/>
      <c r="I35" s="50"/>
      <c r="J35" s="74">
        <v>2</v>
      </c>
      <c r="K35" s="75">
        <v>2.99</v>
      </c>
      <c r="L35" s="76">
        <v>4</v>
      </c>
      <c r="O35" s="2"/>
    </row>
    <row r="36" spans="1:17" x14ac:dyDescent="0.25">
      <c r="A36" s="66">
        <v>100.01</v>
      </c>
      <c r="B36" s="64">
        <v>150</v>
      </c>
      <c r="C36" s="65">
        <v>3</v>
      </c>
      <c r="E36" s="50"/>
      <c r="G36" s="48"/>
      <c r="H36" s="48"/>
      <c r="I36" s="50"/>
      <c r="J36" s="74">
        <v>3</v>
      </c>
      <c r="K36" s="75">
        <v>3.99</v>
      </c>
      <c r="L36" s="76">
        <v>3</v>
      </c>
      <c r="O36" s="2"/>
    </row>
    <row r="37" spans="1:17" x14ac:dyDescent="0.25">
      <c r="A37" s="66">
        <v>150.01</v>
      </c>
      <c r="B37" s="64">
        <v>200</v>
      </c>
      <c r="C37" s="65">
        <v>4</v>
      </c>
      <c r="F37" s="50"/>
      <c r="G37" s="48"/>
      <c r="H37" s="48"/>
      <c r="I37" s="50"/>
      <c r="J37" s="74">
        <v>4</v>
      </c>
      <c r="K37" s="75">
        <v>4.99</v>
      </c>
      <c r="L37" s="76">
        <v>2</v>
      </c>
      <c r="O37" s="2"/>
    </row>
    <row r="38" spans="1:17" ht="15.75" thickBot="1" x14ac:dyDescent="0.3">
      <c r="A38" s="67">
        <v>200.01</v>
      </c>
      <c r="B38" s="68"/>
      <c r="C38" s="69">
        <v>5</v>
      </c>
      <c r="F38" s="49"/>
      <c r="G38" s="48"/>
      <c r="H38" s="48"/>
      <c r="I38" s="49"/>
      <c r="J38" s="77">
        <v>5</v>
      </c>
      <c r="K38" s="78"/>
      <c r="L38" s="79">
        <v>1</v>
      </c>
      <c r="O38" s="2"/>
    </row>
    <row r="39" spans="1:17" x14ac:dyDescent="0.25">
      <c r="F39" s="49"/>
      <c r="G39" s="49"/>
      <c r="H39" s="49"/>
      <c r="I39" s="48"/>
      <c r="J39" s="49"/>
      <c r="O39" s="2"/>
    </row>
    <row r="40" spans="1:17" ht="15.75" thickBot="1" x14ac:dyDescent="0.3">
      <c r="F40" s="1"/>
      <c r="O40" s="2"/>
    </row>
    <row r="41" spans="1:17" ht="31.5" customHeight="1" x14ac:dyDescent="0.25">
      <c r="A41" s="174" t="s">
        <v>31</v>
      </c>
      <c r="B41" s="175"/>
      <c r="C41" s="176"/>
      <c r="D41" s="31"/>
      <c r="E41" s="31"/>
      <c r="F41" s="32"/>
      <c r="G41" s="33"/>
      <c r="H41" s="33"/>
      <c r="I41" s="34"/>
      <c r="J41" s="180" t="s">
        <v>30</v>
      </c>
      <c r="K41" s="181"/>
      <c r="L41" s="182"/>
      <c r="N41" s="35"/>
      <c r="O41" s="36"/>
      <c r="P41" s="37"/>
      <c r="Q41" s="38"/>
    </row>
    <row r="42" spans="1:17" x14ac:dyDescent="0.25">
      <c r="A42" s="74">
        <v>0.01</v>
      </c>
      <c r="B42" s="75">
        <v>1.99</v>
      </c>
      <c r="C42" s="76">
        <v>1</v>
      </c>
      <c r="D42" s="31"/>
      <c r="E42" s="31"/>
      <c r="F42" s="32"/>
      <c r="G42" s="33"/>
      <c r="H42" s="33"/>
      <c r="I42" s="34"/>
      <c r="J42" s="80">
        <v>0</v>
      </c>
      <c r="K42" s="56">
        <v>10</v>
      </c>
      <c r="L42" s="76">
        <v>1</v>
      </c>
      <c r="N42" s="35"/>
      <c r="O42" s="36"/>
      <c r="P42" s="37"/>
      <c r="Q42" s="38"/>
    </row>
    <row r="43" spans="1:17" x14ac:dyDescent="0.25">
      <c r="A43" s="74">
        <v>2.0099999999999998</v>
      </c>
      <c r="B43" s="75">
        <v>3</v>
      </c>
      <c r="C43" s="76">
        <v>2</v>
      </c>
      <c r="D43" s="31"/>
      <c r="E43" s="31"/>
      <c r="F43" s="32"/>
      <c r="G43" s="33"/>
      <c r="H43" s="33"/>
      <c r="I43" s="34"/>
      <c r="J43" s="81">
        <v>11</v>
      </c>
      <c r="K43" s="56">
        <v>20</v>
      </c>
      <c r="L43" s="76">
        <v>2</v>
      </c>
      <c r="N43" s="35"/>
      <c r="O43" s="36"/>
      <c r="P43" s="37"/>
      <c r="Q43" s="38"/>
    </row>
    <row r="44" spans="1:17" x14ac:dyDescent="0.25">
      <c r="A44" s="74">
        <v>3.01</v>
      </c>
      <c r="B44" s="75">
        <v>4</v>
      </c>
      <c r="C44" s="76">
        <v>3</v>
      </c>
      <c r="D44" s="39"/>
      <c r="E44" s="31"/>
      <c r="F44" s="32"/>
      <c r="G44" s="33"/>
      <c r="H44" s="33"/>
      <c r="I44" s="34"/>
      <c r="J44" s="81">
        <v>21</v>
      </c>
      <c r="K44" s="56">
        <v>30</v>
      </c>
      <c r="L44" s="76">
        <v>3</v>
      </c>
      <c r="N44" s="35"/>
      <c r="O44" s="36"/>
      <c r="P44" s="37"/>
      <c r="Q44" s="38"/>
    </row>
    <row r="45" spans="1:17" x14ac:dyDescent="0.25">
      <c r="A45" s="74">
        <v>4.01</v>
      </c>
      <c r="B45" s="75">
        <v>5</v>
      </c>
      <c r="C45" s="76">
        <v>4</v>
      </c>
      <c r="D45" s="39"/>
      <c r="E45" s="31"/>
      <c r="F45" s="32"/>
      <c r="G45" s="33"/>
      <c r="H45" s="33"/>
      <c r="I45" s="34"/>
      <c r="J45" s="81">
        <v>31</v>
      </c>
      <c r="K45" s="56">
        <v>40</v>
      </c>
      <c r="L45" s="76">
        <v>4</v>
      </c>
      <c r="N45" s="35"/>
      <c r="O45" s="36"/>
      <c r="P45" s="37"/>
      <c r="Q45" s="38"/>
    </row>
    <row r="46" spans="1:17" ht="15.75" thickBot="1" x14ac:dyDescent="0.3">
      <c r="A46" s="77">
        <v>5.01</v>
      </c>
      <c r="B46" s="78"/>
      <c r="C46" s="79">
        <v>5</v>
      </c>
      <c r="D46" s="39"/>
      <c r="E46" s="31"/>
      <c r="F46" s="32"/>
      <c r="G46" s="33"/>
      <c r="H46" s="33"/>
      <c r="I46" s="34"/>
      <c r="J46" s="82">
        <v>41</v>
      </c>
      <c r="K46" s="83"/>
      <c r="L46" s="79">
        <v>5</v>
      </c>
      <c r="N46" s="35"/>
      <c r="O46" s="36"/>
      <c r="P46" s="37"/>
      <c r="Q46" s="38"/>
    </row>
    <row r="47" spans="1:17" x14ac:dyDescent="0.25">
      <c r="A47" s="29"/>
      <c r="B47" s="30"/>
      <c r="C47" s="31"/>
      <c r="D47" s="31"/>
      <c r="E47" s="32"/>
      <c r="F47" s="33"/>
      <c r="G47" s="34"/>
      <c r="H47" s="35"/>
      <c r="I47" s="35"/>
      <c r="J47" s="35"/>
      <c r="K47" s="35"/>
      <c r="L47" s="35"/>
      <c r="M47" s="36"/>
      <c r="N47" s="36"/>
      <c r="O47" s="37"/>
      <c r="P47" s="38"/>
    </row>
    <row r="48" spans="1:17" x14ac:dyDescent="0.25">
      <c r="A48" s="29"/>
      <c r="B48" s="30"/>
      <c r="C48" s="31"/>
      <c r="D48" s="31"/>
      <c r="E48" s="32"/>
      <c r="F48" s="33"/>
      <c r="G48" s="34"/>
      <c r="H48" s="35"/>
      <c r="I48" s="35"/>
      <c r="J48" s="35"/>
      <c r="K48" s="35"/>
      <c r="L48" s="35"/>
      <c r="M48" s="36"/>
      <c r="N48" s="36"/>
      <c r="O48" s="37"/>
      <c r="P48" s="38"/>
    </row>
    <row r="49" spans="1:16" x14ac:dyDescent="0.25">
      <c r="A49" s="29"/>
      <c r="B49" s="30"/>
      <c r="C49" s="31"/>
      <c r="D49" s="31"/>
      <c r="E49" s="32"/>
      <c r="F49" s="33"/>
      <c r="G49" s="34"/>
      <c r="H49" s="35"/>
      <c r="I49" s="35"/>
      <c r="J49" s="35"/>
      <c r="K49" s="35"/>
      <c r="L49" s="35"/>
      <c r="M49" s="36"/>
      <c r="N49" s="36"/>
      <c r="O49" s="37"/>
      <c r="P49" s="38"/>
    </row>
    <row r="50" spans="1:16" x14ac:dyDescent="0.25">
      <c r="A50" s="117"/>
      <c r="B50" s="118"/>
      <c r="C50" s="31"/>
      <c r="D50" s="39"/>
      <c r="E50" s="119"/>
      <c r="F50" s="33"/>
      <c r="G50" s="34"/>
      <c r="H50" s="120"/>
      <c r="I50" s="120"/>
      <c r="J50" s="120"/>
      <c r="K50" s="120"/>
      <c r="L50" s="120"/>
      <c r="M50" s="36"/>
      <c r="N50" s="36"/>
      <c r="O50" s="121"/>
      <c r="P50" s="122"/>
    </row>
    <row r="51" spans="1:16" x14ac:dyDescent="0.25">
      <c r="A51" s="117"/>
      <c r="B51" s="38"/>
      <c r="C51" s="31"/>
      <c r="D51" s="30"/>
      <c r="E51" s="123"/>
      <c r="F51" s="30"/>
      <c r="G51" s="30"/>
      <c r="H51" s="30"/>
      <c r="I51" s="30"/>
      <c r="J51" s="30"/>
      <c r="K51" s="30"/>
      <c r="L51" s="30"/>
      <c r="M51" s="124"/>
      <c r="N51" s="124"/>
      <c r="O51" s="30"/>
      <c r="P51" s="38"/>
    </row>
    <row r="52" spans="1:16" x14ac:dyDescent="0.25">
      <c r="A52" s="117"/>
      <c r="B52" s="38"/>
      <c r="C52" s="30"/>
      <c r="D52" s="30"/>
      <c r="E52" s="123"/>
      <c r="F52" s="30"/>
      <c r="G52" s="30"/>
      <c r="H52" s="30"/>
      <c r="I52" s="30"/>
      <c r="J52" s="30"/>
      <c r="K52" s="30"/>
      <c r="L52" s="30"/>
      <c r="M52" s="124"/>
      <c r="N52" s="124"/>
      <c r="O52" s="30"/>
      <c r="P52" s="30"/>
    </row>
    <row r="53" spans="1:16" x14ac:dyDescent="0.25">
      <c r="A53" s="172"/>
      <c r="B53" s="30"/>
      <c r="C53" s="30"/>
      <c r="D53" s="173"/>
      <c r="E53" s="123"/>
      <c r="F53" s="30"/>
      <c r="G53" s="30"/>
      <c r="H53" s="38"/>
      <c r="I53" s="38"/>
      <c r="J53" s="38"/>
      <c r="K53" s="38"/>
      <c r="L53" s="38"/>
      <c r="M53" s="124"/>
      <c r="N53" s="124"/>
      <c r="O53" s="30"/>
      <c r="P53" s="30"/>
    </row>
    <row r="54" spans="1:16" x14ac:dyDescent="0.25">
      <c r="A54" s="125"/>
      <c r="B54" s="30"/>
      <c r="C54" s="30"/>
      <c r="D54" s="30"/>
      <c r="E54" s="123"/>
      <c r="F54" s="30"/>
      <c r="G54" s="30"/>
      <c r="H54" s="30"/>
      <c r="I54" s="30"/>
      <c r="J54" s="30"/>
      <c r="K54" s="30"/>
      <c r="L54" s="30"/>
      <c r="M54" s="124"/>
      <c r="N54" s="124"/>
      <c r="O54" s="30"/>
      <c r="P54" s="30"/>
    </row>
  </sheetData>
  <mergeCells count="7">
    <mergeCell ref="A41:C41"/>
    <mergeCell ref="J41:L41"/>
    <mergeCell ref="A2:P2"/>
    <mergeCell ref="A14:A16"/>
    <mergeCell ref="A33:C33"/>
    <mergeCell ref="E33:F33"/>
    <mergeCell ref="J33:L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CALDERÓN</vt:lpstr>
      <vt:lpstr>LOS CHILLOS</vt:lpstr>
      <vt:lpstr>ELOY ALFARO</vt:lpstr>
      <vt:lpstr>EUGENIO ESPEJO</vt:lpstr>
      <vt:lpstr>LA DELICIA</vt:lpstr>
      <vt:lpstr>MANUELA SAENZ</vt:lpstr>
      <vt:lpstr>QUITUMBE</vt:lpstr>
      <vt:lpstr>TUMBACO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Hidalgo Calero</dc:creator>
  <cp:lastModifiedBy>Oswaldo Javier Chicaiza Castillo</cp:lastModifiedBy>
  <dcterms:created xsi:type="dcterms:W3CDTF">2017-08-16T14:32:13Z</dcterms:created>
  <dcterms:modified xsi:type="dcterms:W3CDTF">2020-11-09T16:09:11Z</dcterms:modified>
</cp:coreProperties>
</file>