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OneDrive - MDMQ Dirección Informática/SECRETARÍA DE MOVILIDAD/2020/09. SEPTIEMBRE-2020/Proyecto de Ordenanza-SITP-092020/Proyecto_Ordenanza_SITP-DMQ-nov.2020/Anexo 3-Tarifas_Subsistema Convencional_Fase Previa Integración/Modelos y Tarifas Subsistema Convenc-Urbano-Combinado-Rural/"/>
    </mc:Choice>
  </mc:AlternateContent>
  <xr:revisionPtr revIDLastSave="0" documentId="13_ncr:1_{5BF86A19-0D8D-714E-899F-922636C7774F}" xr6:coauthVersionLast="45" xr6:coauthVersionMax="45" xr10:uidLastSave="{00000000-0000-0000-0000-000000000000}"/>
  <bookViews>
    <workbookView xWindow="2120" yWindow="460" windowWidth="24240" windowHeight="18460" activeTab="3" xr2:uid="{1F18FA40-D457-B847-972A-88EE84A32291}"/>
  </bookViews>
  <sheets>
    <sheet name="DATOS BASE" sheetId="1" r:id="rId1"/>
    <sheet name="TARIFA EQUIVALENTE RUTA TIPO" sheetId="2" r:id="rId2"/>
    <sheet name="CÁLCULO TARIFA KM" sheetId="3" r:id="rId3"/>
    <sheet name="VALLE DE LOS CHILLOS" sheetId="5" r:id="rId4"/>
    <sheet name="VALLE DE TUMBACO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3" hidden="1">'VALLE DE LOS CHILLOS'!#REF!</definedName>
    <definedName name="_xlnm._FilterDatabase" localSheetId="4" hidden="1">'VALLE DE TUMBACO'!#REF!</definedName>
    <definedName name="_SS1">#REF!</definedName>
    <definedName name="_SS2">#REF!</definedName>
    <definedName name="aa">OFFSET(Full_Print,0,0,Last_Row)</definedName>
    <definedName name="AliData">#REF!</definedName>
    <definedName name="amortizacion" localSheetId="3">DATE(YEAR([0]!Loan_Start),MONTH([0]!Loan_Start)+Payment_Number,DAY([0]!Loan_Start))</definedName>
    <definedName name="amortizacion" localSheetId="4">DATE(YEAR([0]!Loan_Start),MONTH([0]!Loan_Start)+Payment_Number,DAY([0]!Loan_Start))</definedName>
    <definedName name="amortizacion">DATE(YEAR(Loan_Start),MONTH(Loan_Start)+Payment_Number,DAY(Loan_Start))</definedName>
    <definedName name="_xlnm.Print_Area" localSheetId="3">'VALLE DE LOS CHILLOS'!$B$1:$J$226</definedName>
    <definedName name="_xlnm.Print_Area" localSheetId="4">'VALLE DE TUMBACO'!$A$1:$J$141</definedName>
    <definedName name="Bustipo">#REF!</definedName>
    <definedName name="CFIJO">OFFSET(Full_Print,0,0,Last_Row)</definedName>
    <definedName name="COSTFIJO" localSheetId="3">DATE(YEAR([0]!Loan_Start),MONTH([0]!Loan_Start)+Payment_Number,DAY([0]!Loan_Start))</definedName>
    <definedName name="COSTFIJO" localSheetId="4">DATE(YEAR([0]!Loan_Start),MONTH([0]!Loan_Start)+Payment_Number,DAY([0]!Loan_Start))</definedName>
    <definedName name="COSTFIJO">DATE(YEAR(Loan_Start),MONTH(Loan_Start)+Payment_Number,DAY(Loan_Start))</definedName>
    <definedName name="DOMINGO">'[1]Registro de cambios'!$E$58</definedName>
    <definedName name="DOS" localSheetId="3">Scheduled_Payment+Extra_Payment</definedName>
    <definedName name="DOS" localSheetId="4">Scheduled_Payment+Extra_Payment</definedName>
    <definedName name="DOS">Scheduled_Payment+Extra_Payment</definedName>
    <definedName name="DURACIÓN">#REF!</definedName>
    <definedName name="End_Bal">'[2]Matriz de riesgos'!$I$18:$I$377</definedName>
    <definedName name="equilibriocomb">OFFSET(Full_Print,0,0,Last_Row)</definedName>
    <definedName name="ESCUELA">#REF!</definedName>
    <definedName name="FLOTA01">#REF!</definedName>
    <definedName name="FLOTA02">#REF!</definedName>
    <definedName name="FLOTA03">#REF!</definedName>
    <definedName name="FLOTA04">#REF!</definedName>
    <definedName name="FLOTA05">#REF!</definedName>
    <definedName name="FLOTA06">#REF!</definedName>
    <definedName name="FLOTA07">#REF!</definedName>
    <definedName name="FLOTA08">#REF!</definedName>
    <definedName name="FLOTA09">#REF!</definedName>
    <definedName name="FLOTA1">#REF!</definedName>
    <definedName name="FLOTA10">#REF!</definedName>
    <definedName name="FLOTA11">#REF!</definedName>
    <definedName name="FLOTA12">#REF!</definedName>
    <definedName name="FLOTA13">#REF!</definedName>
    <definedName name="FLOTA14">#REF!</definedName>
    <definedName name="FLOTA15">#REF!</definedName>
    <definedName name="FLOTA16">#REF!</definedName>
    <definedName name="FLOTA17">#REF!</definedName>
    <definedName name="FLOTA18">#REF!</definedName>
    <definedName name="FLOTA19">#REF!</definedName>
    <definedName name="FLOTA20">#REF!</definedName>
    <definedName name="Full_Print">'[2]Matriz de riesgos'!$A$1:$I$377</definedName>
    <definedName name="GASTOSI">#REF!</definedName>
    <definedName name="Header_Row">ROW('[2]Matriz de riesgos'!$A$17:$IV$17)</definedName>
    <definedName name="Interest_Rate">'[2]Matriz de riesgos'!$D$7</definedName>
    <definedName name="Last_Row">IF(Values_Entered,Header_Row+Number_of_Payments,Header_Row)</definedName>
    <definedName name="Lineas_STSS">#REF!</definedName>
    <definedName name="Loan_Amount">'[2]Matriz de riesgos'!$D$6</definedName>
    <definedName name="Loan_Start">'[2]Matriz de riesgos'!$D$10</definedName>
    <definedName name="Loan_Years">'[2]Matriz de riesgos'!$D$8</definedName>
    <definedName name="NUALI">#REF!</definedName>
    <definedName name="Number_of_Payments">MATCH(0.01,End_Bal,-1)+1</definedName>
    <definedName name="NUMSERV">'[1]Registro de cambios'!#REF!</definedName>
    <definedName name="NUMSERVU">'[1]Registro de cambios'!#REF!</definedName>
    <definedName name="OOO">IF(Loan_Amount*Interest_Rate*Loan_Years*Loan_Start&gt;0,1,0)</definedName>
    <definedName name="Operadoras_STSS">#REF!</definedName>
    <definedName name="Payment_Date" localSheetId="3">DATE(YEAR([0]!Loan_Start),MONTH([0]!Loan_Start)+Payment_Number,DAY([0]!Loan_Start))</definedName>
    <definedName name="Payment_Date" localSheetId="4">DATE(YEAR([0]!Loan_Start),MONTH([0]!Loan_Start)+Payment_Number,DAY([0]!Loan_Start))</definedName>
    <definedName name="Payment_Date">DATE(YEAR(Loan_Start),MONTH(Loan_Start)+Payment_Number,DAY(Loan_Start))</definedName>
    <definedName name="Print_Area_Reset">OFFSET(Full_Print,0,0,Last_Row)</definedName>
    <definedName name="propiedad">'[3]Registro de cambios'!#REF!</definedName>
    <definedName name="REMUNARTICULADO">OFFSET(Full_Print,0,0,[0]!Last_Row)</definedName>
    <definedName name="rrr">#REF!</definedName>
    <definedName name="SABADO">'[1]Registro de cambios'!$E$57</definedName>
    <definedName name="tar">MATCH(0.01,End_Bal,-1)+1</definedName>
    <definedName name="TarifaEtapa1A">'[4]Resultados '!$A$35:$X$97</definedName>
    <definedName name="TIR">IF(OOO,Header_Row+Number_of_Payments,Header_Row)</definedName>
    <definedName name="_xlnm.Print_Titles" localSheetId="4">'VALLE DE TUMBACO'!$1:$1</definedName>
    <definedName name="TOTAL" localSheetId="3">Scheduled_Payment+Extra_Payment</definedName>
    <definedName name="TOTAL" localSheetId="4">Scheduled_Payment+Extra_Payment</definedName>
    <definedName name="TOTAL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>Scheduled_Payment+Extra_Payment</definedName>
    <definedName name="TraData">'[5]Line data'!$D$169:$I$185</definedName>
    <definedName name="TRIMESTRES">#REF!</definedName>
    <definedName name="TroData">'[5]Line data'!$D$66:$I$88</definedName>
    <definedName name="TTRU">#REF!</definedName>
    <definedName name="TTRURED">#REF!</definedName>
    <definedName name="Values_Entered">IF(Loan_Amount*Interest_Rate*Loan_Years*Loan_Start&gt;0,1,0)</definedName>
    <definedName name="VecData">#REF!</definedName>
    <definedName name="xfersp1">[6]Xfers!$B$2:$I$16</definedName>
    <definedName name="xfersp2">[6]Xfers!$B$19:$I$33</definedName>
    <definedName name="xfersp3">[6]Xfers!$B$36:$I$50</definedName>
    <definedName name="xfersp4">[6]Xfers!$B$53:$I$67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M32" i="1" l="1"/>
  <c r="C16" i="1" l="1"/>
  <c r="D61" i="9"/>
  <c r="D60" i="9"/>
  <c r="M29" i="1" l="1"/>
  <c r="N29" i="1" s="1"/>
  <c r="M27" i="1"/>
  <c r="N27" i="1" s="1"/>
  <c r="N32" i="1"/>
  <c r="M26" i="1"/>
  <c r="N26" i="1" s="1"/>
  <c r="O26" i="1" s="1"/>
  <c r="M28" i="1"/>
  <c r="N28" i="1"/>
  <c r="M30" i="1"/>
  <c r="N30" i="1" s="1"/>
  <c r="M31" i="1"/>
  <c r="N31" i="1" s="1"/>
  <c r="F87" i="5" l="1"/>
  <c r="I87" i="5" s="1"/>
  <c r="B5" i="3"/>
  <c r="C14" i="2"/>
  <c r="D13" i="2" s="1"/>
  <c r="F13" i="2" s="1"/>
  <c r="D6" i="2"/>
  <c r="F6" i="2" s="1"/>
  <c r="C3" i="2"/>
  <c r="C53" i="1"/>
  <c r="D52" i="1"/>
  <c r="E52" i="1" s="1"/>
  <c r="E51" i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O40" i="1" s="1"/>
  <c r="D39" i="1"/>
  <c r="E39" i="1" s="1"/>
  <c r="F39" i="1" s="1"/>
  <c r="G39" i="1" s="1"/>
  <c r="H39" i="1" s="1"/>
  <c r="I39" i="1" s="1"/>
  <c r="J39" i="1" s="1"/>
  <c r="K39" i="1" s="1"/>
  <c r="L39" i="1" s="1"/>
  <c r="B58" i="1"/>
  <c r="D25" i="1"/>
  <c r="E25" i="1" s="1"/>
  <c r="F25" i="1" s="1"/>
  <c r="G25" i="1" s="1"/>
  <c r="H25" i="1" s="1"/>
  <c r="I25" i="1" s="1"/>
  <c r="J25" i="1" s="1"/>
  <c r="K25" i="1" s="1"/>
  <c r="L25" i="1" s="1"/>
  <c r="L7" i="1"/>
  <c r="C8" i="3" s="1"/>
  <c r="D8" i="3" s="1"/>
  <c r="I7" i="1"/>
  <c r="E5" i="1" s="1"/>
  <c r="B6" i="1"/>
  <c r="B5" i="1"/>
  <c r="D5" i="1" s="1"/>
  <c r="B59" i="1" l="1"/>
  <c r="D10" i="2"/>
  <c r="F10" i="2" s="1"/>
  <c r="D8" i="2"/>
  <c r="F8" i="2" s="1"/>
  <c r="D11" i="2"/>
  <c r="F11" i="2" s="1"/>
  <c r="D9" i="2"/>
  <c r="F9" i="2" s="1"/>
  <c r="D12" i="2"/>
  <c r="F12" i="2" s="1"/>
  <c r="B7" i="1"/>
  <c r="D7" i="2"/>
  <c r="F7" i="2" s="1"/>
  <c r="F14" i="2" s="1"/>
  <c r="C18" i="2" s="1"/>
  <c r="E53" i="1"/>
  <c r="F51" i="1" s="1"/>
  <c r="G51" i="1" s="1"/>
  <c r="D58" i="1"/>
  <c r="F5" i="1"/>
  <c r="F52" i="1"/>
  <c r="F53" i="1" s="1"/>
  <c r="D6" i="1"/>
  <c r="F6" i="1" s="1"/>
  <c r="D7" i="1" l="1"/>
  <c r="D14" i="2"/>
  <c r="F7" i="1"/>
  <c r="E8" i="3" s="1"/>
  <c r="C19" i="2"/>
  <c r="F16" i="2"/>
  <c r="D17" i="2" s="1"/>
  <c r="C59" i="1"/>
  <c r="D59" i="1" s="1"/>
  <c r="D60" i="1" s="1"/>
  <c r="F8" i="3" s="1"/>
  <c r="G52" i="1"/>
  <c r="H8" i="3" l="1"/>
  <c r="G8" i="3"/>
  <c r="J8" i="3"/>
  <c r="C20" i="2"/>
  <c r="K8" i="3" l="1"/>
  <c r="L8" i="3" s="1"/>
  <c r="M8" i="3" s="1"/>
  <c r="J4" i="5" s="1"/>
  <c r="J3" i="9" l="1"/>
  <c r="E132" i="9"/>
  <c r="F132" i="9" s="1"/>
  <c r="E78" i="9"/>
  <c r="F78" i="9" s="1"/>
  <c r="E140" i="9"/>
  <c r="F140" i="9" s="1"/>
  <c r="E37" i="9"/>
  <c r="F37" i="9" s="1"/>
  <c r="E66" i="9"/>
  <c r="F66" i="9" s="1"/>
  <c r="E125" i="9"/>
  <c r="F125" i="9" s="1"/>
  <c r="E89" i="9"/>
  <c r="F89" i="9" s="1"/>
  <c r="E51" i="9"/>
  <c r="F51" i="9" s="1"/>
  <c r="E72" i="9"/>
  <c r="F72" i="9" s="1"/>
  <c r="E138" i="9"/>
  <c r="F138" i="9" s="1"/>
  <c r="I138" i="9" s="1"/>
  <c r="E8" i="9"/>
  <c r="F8" i="9" s="1"/>
  <c r="E21" i="9"/>
  <c r="F21" i="9" s="1"/>
  <c r="E139" i="9"/>
  <c r="F139" i="9" s="1"/>
  <c r="E11" i="9"/>
  <c r="F11" i="9" s="1"/>
  <c r="E26" i="9"/>
  <c r="F26" i="9" s="1"/>
  <c r="E116" i="9"/>
  <c r="F116" i="9" s="1"/>
  <c r="E224" i="5"/>
  <c r="F224" i="5" s="1"/>
  <c r="G224" i="5" s="1"/>
  <c r="E73" i="9" l="1"/>
  <c r="F73" i="9" s="1"/>
  <c r="E70" i="9"/>
  <c r="F70" i="9" s="1"/>
  <c r="E62" i="9"/>
  <c r="F62" i="9" s="1"/>
  <c r="E68" i="9"/>
  <c r="F68" i="9" s="1"/>
  <c r="E60" i="9"/>
  <c r="F60" i="9" s="1"/>
  <c r="E59" i="9"/>
  <c r="F59" i="9" s="1"/>
  <c r="E69" i="9"/>
  <c r="F69" i="9" s="1"/>
  <c r="E61" i="9"/>
  <c r="F61" i="9" s="1"/>
  <c r="E123" i="9"/>
  <c r="F123" i="9" s="1"/>
  <c r="E15" i="9"/>
  <c r="F15" i="9" s="1"/>
  <c r="E35" i="9"/>
  <c r="F35" i="9" s="1"/>
  <c r="I35" i="9" s="1"/>
  <c r="E27" i="9"/>
  <c r="F27" i="9" s="1"/>
  <c r="E94" i="9"/>
  <c r="F94" i="9" s="1"/>
  <c r="H94" i="9" s="1"/>
  <c r="E16" i="9"/>
  <c r="F16" i="9" s="1"/>
  <c r="E102" i="9"/>
  <c r="F102" i="9" s="1"/>
  <c r="H102" i="9" s="1"/>
  <c r="E103" i="9"/>
  <c r="F103" i="9" s="1"/>
  <c r="I103" i="9" s="1"/>
  <c r="E71" i="9"/>
  <c r="F71" i="9" s="1"/>
  <c r="E121" i="9"/>
  <c r="F121" i="9" s="1"/>
  <c r="E48" i="9"/>
  <c r="F48" i="9" s="1"/>
  <c r="H48" i="9" s="1"/>
  <c r="E53" i="9"/>
  <c r="F53" i="9" s="1"/>
  <c r="E18" i="9"/>
  <c r="F18" i="9" s="1"/>
  <c r="H18" i="9" s="1"/>
  <c r="E20" i="9"/>
  <c r="F20" i="9" s="1"/>
  <c r="G20" i="9" s="1"/>
  <c r="E12" i="9"/>
  <c r="F12" i="9" s="1"/>
  <c r="H12" i="9" s="1"/>
  <c r="E45" i="9"/>
  <c r="F45" i="9" s="1"/>
  <c r="G45" i="9" s="1"/>
  <c r="E108" i="9"/>
  <c r="F108" i="9" s="1"/>
  <c r="E32" i="9"/>
  <c r="F32" i="9" s="1"/>
  <c r="I32" i="9" s="1"/>
  <c r="E120" i="9"/>
  <c r="F120" i="9" s="1"/>
  <c r="H120" i="9" s="1"/>
  <c r="E110" i="9"/>
  <c r="F110" i="9" s="1"/>
  <c r="I110" i="9" s="1"/>
  <c r="E29" i="9"/>
  <c r="F29" i="9" s="1"/>
  <c r="E52" i="9"/>
  <c r="F52" i="9" s="1"/>
  <c r="E63" i="9"/>
  <c r="F63" i="9" s="1"/>
  <c r="G63" i="9" s="1"/>
  <c r="E25" i="9"/>
  <c r="F25" i="9" s="1"/>
  <c r="I25" i="9" s="1"/>
  <c r="E28" i="9"/>
  <c r="F28" i="9" s="1"/>
  <c r="E130" i="9"/>
  <c r="F130" i="9" s="1"/>
  <c r="E124" i="9"/>
  <c r="F124" i="9" s="1"/>
  <c r="H124" i="9" s="1"/>
  <c r="E41" i="9"/>
  <c r="F41" i="9" s="1"/>
  <c r="I41" i="9" s="1"/>
  <c r="E126" i="9"/>
  <c r="F126" i="9" s="1"/>
  <c r="E24" i="9"/>
  <c r="F24" i="9" s="1"/>
  <c r="H24" i="9" s="1"/>
  <c r="E137" i="9"/>
  <c r="F137" i="9" s="1"/>
  <c r="G137" i="9" s="1"/>
  <c r="E96" i="9"/>
  <c r="F96" i="9" s="1"/>
  <c r="H96" i="9" s="1"/>
  <c r="E87" i="9"/>
  <c r="F87" i="9" s="1"/>
  <c r="E9" i="9"/>
  <c r="F9" i="9" s="1"/>
  <c r="E42" i="9"/>
  <c r="F42" i="9" s="1"/>
  <c r="E49" i="9"/>
  <c r="F49" i="9" s="1"/>
  <c r="E101" i="9"/>
  <c r="F101" i="9" s="1"/>
  <c r="G101" i="9" s="1"/>
  <c r="E127" i="9"/>
  <c r="F127" i="9" s="1"/>
  <c r="H127" i="9" s="1"/>
  <c r="E131" i="9"/>
  <c r="F131" i="9" s="1"/>
  <c r="I131" i="9" s="1"/>
  <c r="E57" i="9"/>
  <c r="F57" i="9" s="1"/>
  <c r="I57" i="9" s="1"/>
  <c r="E22" i="9"/>
  <c r="F22" i="9" s="1"/>
  <c r="I22" i="9" s="1"/>
  <c r="E6" i="9"/>
  <c r="F6" i="9" s="1"/>
  <c r="E80" i="9"/>
  <c r="F80" i="9" s="1"/>
  <c r="E129" i="9"/>
  <c r="F129" i="9" s="1"/>
  <c r="E88" i="9"/>
  <c r="F88" i="9" s="1"/>
  <c r="G88" i="9" s="1"/>
  <c r="E44" i="9"/>
  <c r="F44" i="9" s="1"/>
  <c r="H44" i="9" s="1"/>
  <c r="E39" i="9"/>
  <c r="F39" i="9" s="1"/>
  <c r="G39" i="9" s="1"/>
  <c r="J39" i="9" s="1"/>
  <c r="E136" i="9"/>
  <c r="F136" i="9" s="1"/>
  <c r="H136" i="9" s="1"/>
  <c r="E67" i="9"/>
  <c r="F67" i="9" s="1"/>
  <c r="I67" i="9" s="1"/>
  <c r="E64" i="9"/>
  <c r="F64" i="9" s="1"/>
  <c r="E46" i="9"/>
  <c r="F46" i="9" s="1"/>
  <c r="E74" i="9"/>
  <c r="F74" i="9" s="1"/>
  <c r="E13" i="9"/>
  <c r="F13" i="9" s="1"/>
  <c r="H13" i="9" s="1"/>
  <c r="E31" i="9"/>
  <c r="F31" i="9" s="1"/>
  <c r="I31" i="9" s="1"/>
  <c r="E95" i="9"/>
  <c r="F95" i="9" s="1"/>
  <c r="H95" i="9" s="1"/>
  <c r="E79" i="9"/>
  <c r="F79" i="9" s="1"/>
  <c r="G79" i="9" s="1"/>
  <c r="E47" i="9"/>
  <c r="F47" i="9" s="1"/>
  <c r="H47" i="9" s="1"/>
  <c r="E77" i="9"/>
  <c r="F77" i="9" s="1"/>
  <c r="E56" i="9"/>
  <c r="F56" i="9" s="1"/>
  <c r="E23" i="9"/>
  <c r="F23" i="9" s="1"/>
  <c r="I23" i="9" s="1"/>
  <c r="E81" i="9"/>
  <c r="F81" i="9" s="1"/>
  <c r="I81" i="9" s="1"/>
  <c r="E65" i="9"/>
  <c r="F65" i="9" s="1"/>
  <c r="G65" i="9" s="1"/>
  <c r="E75" i="9"/>
  <c r="F75" i="9" s="1"/>
  <c r="H75" i="9" s="1"/>
  <c r="E119" i="9"/>
  <c r="F119" i="9" s="1"/>
  <c r="G119" i="9" s="1"/>
  <c r="E34" i="9"/>
  <c r="F34" i="9" s="1"/>
  <c r="I34" i="9" s="1"/>
  <c r="E40" i="9"/>
  <c r="F40" i="9" s="1"/>
  <c r="E58" i="9"/>
  <c r="F58" i="9" s="1"/>
  <c r="E33" i="9"/>
  <c r="F33" i="9" s="1"/>
  <c r="I33" i="9" s="1"/>
  <c r="E82" i="9"/>
  <c r="F82" i="9" s="1"/>
  <c r="G82" i="9" s="1"/>
  <c r="E14" i="9"/>
  <c r="F14" i="9" s="1"/>
  <c r="H14" i="9" s="1"/>
  <c r="E117" i="9"/>
  <c r="F117" i="9" s="1"/>
  <c r="H117" i="9" s="1"/>
  <c r="E115" i="9"/>
  <c r="F115" i="9" s="1"/>
  <c r="I115" i="9" s="1"/>
  <c r="E19" i="9"/>
  <c r="F19" i="9" s="1"/>
  <c r="H19" i="9" s="1"/>
  <c r="E17" i="9"/>
  <c r="F17" i="9" s="1"/>
  <c r="E141" i="9"/>
  <c r="F141" i="9" s="1"/>
  <c r="E76" i="9"/>
  <c r="F76" i="9" s="1"/>
  <c r="E7" i="9"/>
  <c r="F7" i="9" s="1"/>
  <c r="H7" i="9" s="1"/>
  <c r="E43" i="9"/>
  <c r="F43" i="9" s="1"/>
  <c r="G43" i="9" s="1"/>
  <c r="J43" i="9" s="1"/>
  <c r="E55" i="9"/>
  <c r="F55" i="9" s="1"/>
  <c r="H55" i="9" s="1"/>
  <c r="E111" i="9"/>
  <c r="F111" i="9" s="1"/>
  <c r="I111" i="9" s="1"/>
  <c r="E122" i="9"/>
  <c r="F122" i="9" s="1"/>
  <c r="I122" i="9" s="1"/>
  <c r="E36" i="9"/>
  <c r="F36" i="9" s="1"/>
  <c r="E30" i="9"/>
  <c r="F30" i="9" s="1"/>
  <c r="I30" i="9" s="1"/>
  <c r="E118" i="9"/>
  <c r="F118" i="9" s="1"/>
  <c r="E128" i="9"/>
  <c r="F128" i="9" s="1"/>
  <c r="H128" i="9" s="1"/>
  <c r="E109" i="9"/>
  <c r="F109" i="9" s="1"/>
  <c r="H109" i="9" s="1"/>
  <c r="E54" i="9"/>
  <c r="F54" i="9" s="1"/>
  <c r="H54" i="9" s="1"/>
  <c r="E104" i="9"/>
  <c r="F104" i="9" s="1"/>
  <c r="I104" i="9" s="1"/>
  <c r="I116" i="9"/>
  <c r="I11" i="9"/>
  <c r="I21" i="9"/>
  <c r="I51" i="9"/>
  <c r="I49" i="9"/>
  <c r="I44" i="9"/>
  <c r="I40" i="9"/>
  <c r="I8" i="9"/>
  <c r="I15" i="9"/>
  <c r="I20" i="9"/>
  <c r="I52" i="9"/>
  <c r="I130" i="9"/>
  <c r="I9" i="9"/>
  <c r="I42" i="9"/>
  <c r="I13" i="9"/>
  <c r="I58" i="9"/>
  <c r="I73" i="9"/>
  <c r="J73" i="9" s="1"/>
  <c r="E50" i="9"/>
  <c r="F50" i="9" s="1"/>
  <c r="G50" i="9" s="1"/>
  <c r="J50" i="9" s="1"/>
  <c r="E38" i="9"/>
  <c r="F38" i="9" s="1"/>
  <c r="E10" i="9"/>
  <c r="F10" i="9" s="1"/>
  <c r="H10" i="9" s="1"/>
  <c r="H101" i="9"/>
  <c r="G67" i="9"/>
  <c r="J67" i="9" s="1"/>
  <c r="G81" i="9"/>
  <c r="G34" i="9"/>
  <c r="J34" i="9" s="1"/>
  <c r="G19" i="9"/>
  <c r="G122" i="9"/>
  <c r="J122" i="9" s="1"/>
  <c r="G9" i="9"/>
  <c r="J9" i="9" s="1"/>
  <c r="H9" i="9"/>
  <c r="H11" i="9"/>
  <c r="G11" i="9"/>
  <c r="J11" i="9" s="1"/>
  <c r="G138" i="9"/>
  <c r="J138" i="9" s="1"/>
  <c r="H138" i="9"/>
  <c r="H125" i="9"/>
  <c r="G125" i="9"/>
  <c r="H78" i="9"/>
  <c r="G78" i="9"/>
  <c r="H35" i="9"/>
  <c r="G48" i="9"/>
  <c r="G120" i="9"/>
  <c r="G124" i="9"/>
  <c r="H137" i="9"/>
  <c r="G128" i="9"/>
  <c r="H6" i="9"/>
  <c r="G6" i="9"/>
  <c r="G44" i="9"/>
  <c r="J44" i="9" s="1"/>
  <c r="H64" i="9"/>
  <c r="G64" i="9"/>
  <c r="G77" i="9"/>
  <c r="H77" i="9"/>
  <c r="H65" i="9"/>
  <c r="G40" i="9"/>
  <c r="J40" i="9" s="1"/>
  <c r="H40" i="9"/>
  <c r="G17" i="9"/>
  <c r="H17" i="9"/>
  <c r="H43" i="9"/>
  <c r="G36" i="9"/>
  <c r="H36" i="9"/>
  <c r="G139" i="9"/>
  <c r="H139" i="9"/>
  <c r="G72" i="9"/>
  <c r="H72" i="9"/>
  <c r="G66" i="9"/>
  <c r="H66" i="9"/>
  <c r="H132" i="9"/>
  <c r="G132" i="9"/>
  <c r="G27" i="9"/>
  <c r="H27" i="9"/>
  <c r="G53" i="9"/>
  <c r="H53" i="9"/>
  <c r="G110" i="9"/>
  <c r="J110" i="9" s="1"/>
  <c r="H110" i="9"/>
  <c r="H41" i="9"/>
  <c r="G41" i="9"/>
  <c r="H88" i="9"/>
  <c r="G47" i="9"/>
  <c r="G131" i="9"/>
  <c r="J131" i="9" s="1"/>
  <c r="H39" i="9"/>
  <c r="G21" i="9"/>
  <c r="H21" i="9"/>
  <c r="H37" i="9"/>
  <c r="G37" i="9"/>
  <c r="G29" i="9"/>
  <c r="H29" i="9"/>
  <c r="H126" i="9"/>
  <c r="G126" i="9"/>
  <c r="H38" i="9"/>
  <c r="H49" i="9"/>
  <c r="G49" i="9"/>
  <c r="J49" i="9" s="1"/>
  <c r="H129" i="9"/>
  <c r="G129" i="9"/>
  <c r="G136" i="9"/>
  <c r="G74" i="9"/>
  <c r="H74" i="9"/>
  <c r="G23" i="9"/>
  <c r="J23" i="9" s="1"/>
  <c r="H23" i="9"/>
  <c r="H119" i="9"/>
  <c r="G33" i="9"/>
  <c r="J33" i="9" s="1"/>
  <c r="H33" i="9"/>
  <c r="H76" i="9"/>
  <c r="G76" i="9"/>
  <c r="H111" i="9"/>
  <c r="H87" i="9"/>
  <c r="G87" i="9"/>
  <c r="G73" i="9"/>
  <c r="H73" i="9"/>
  <c r="G22" i="9"/>
  <c r="J22" i="9" s="1"/>
  <c r="H22" i="9"/>
  <c r="G13" i="9"/>
  <c r="J13" i="9" s="1"/>
  <c r="H42" i="9"/>
  <c r="G42" i="9"/>
  <c r="J42" i="9" s="1"/>
  <c r="H80" i="9"/>
  <c r="G80" i="9"/>
  <c r="H46" i="9"/>
  <c r="G46" i="9"/>
  <c r="G56" i="9"/>
  <c r="H56" i="9"/>
  <c r="G58" i="9"/>
  <c r="H58" i="9"/>
  <c r="G141" i="9"/>
  <c r="H141" i="9"/>
  <c r="G30" i="9"/>
  <c r="H30" i="9"/>
  <c r="H116" i="9"/>
  <c r="G116" i="9"/>
  <c r="J116" i="9" s="1"/>
  <c r="H51" i="9"/>
  <c r="G51" i="9"/>
  <c r="J51" i="9" s="1"/>
  <c r="H123" i="9"/>
  <c r="G123" i="9"/>
  <c r="H71" i="9"/>
  <c r="G71" i="9"/>
  <c r="H108" i="9"/>
  <c r="G108" i="9"/>
  <c r="G28" i="9"/>
  <c r="H28" i="9"/>
  <c r="G26" i="9"/>
  <c r="H26" i="9"/>
  <c r="H8" i="9"/>
  <c r="G8" i="9"/>
  <c r="J8" i="9" s="1"/>
  <c r="H89" i="9"/>
  <c r="G89" i="9"/>
  <c r="G140" i="9"/>
  <c r="H140" i="9"/>
  <c r="H15" i="9"/>
  <c r="G15" i="9"/>
  <c r="J15" i="9" s="1"/>
  <c r="G16" i="9"/>
  <c r="H16" i="9"/>
  <c r="H121" i="9"/>
  <c r="G121" i="9"/>
  <c r="H32" i="9"/>
  <c r="G32" i="9"/>
  <c r="J32" i="9" s="1"/>
  <c r="G52" i="9"/>
  <c r="H52" i="9"/>
  <c r="H130" i="9"/>
  <c r="G130" i="9"/>
  <c r="J130" i="9" s="1"/>
  <c r="H118" i="9"/>
  <c r="G118" i="9"/>
  <c r="G54" i="9"/>
  <c r="H224" i="5"/>
  <c r="E177" i="5"/>
  <c r="F177" i="5" s="1"/>
  <c r="G177" i="5" s="1"/>
  <c r="E204" i="5"/>
  <c r="F204" i="5" s="1"/>
  <c r="G204" i="5" s="1"/>
  <c r="E135" i="5"/>
  <c r="F135" i="5" s="1"/>
  <c r="G135" i="5" s="1"/>
  <c r="E155" i="5"/>
  <c r="F155" i="5" s="1"/>
  <c r="G155" i="5" s="1"/>
  <c r="E218" i="5"/>
  <c r="F218" i="5" s="1"/>
  <c r="E200" i="5"/>
  <c r="F200" i="5" s="1"/>
  <c r="E198" i="5"/>
  <c r="F198" i="5" s="1"/>
  <c r="E167" i="5"/>
  <c r="F167" i="5" s="1"/>
  <c r="E165" i="5"/>
  <c r="F165" i="5" s="1"/>
  <c r="E153" i="5"/>
  <c r="F153" i="5" s="1"/>
  <c r="E151" i="5"/>
  <c r="F151" i="5" s="1"/>
  <c r="G151" i="5" s="1"/>
  <c r="E149" i="5"/>
  <c r="F149" i="5" s="1"/>
  <c r="E147" i="5"/>
  <c r="F147" i="5" s="1"/>
  <c r="G147" i="5" s="1"/>
  <c r="E145" i="5"/>
  <c r="F145" i="5" s="1"/>
  <c r="E143" i="5"/>
  <c r="F143" i="5" s="1"/>
  <c r="E125" i="5"/>
  <c r="F125" i="5" s="1"/>
  <c r="E123" i="5"/>
  <c r="F123" i="5" s="1"/>
  <c r="E220" i="5"/>
  <c r="F220" i="5" s="1"/>
  <c r="G220" i="5" s="1"/>
  <c r="E211" i="5"/>
  <c r="F211" i="5" s="1"/>
  <c r="E209" i="5"/>
  <c r="F209" i="5" s="1"/>
  <c r="E183" i="5"/>
  <c r="F183" i="5" s="1"/>
  <c r="E181" i="5"/>
  <c r="F181" i="5" s="1"/>
  <c r="E169" i="5"/>
  <c r="F169" i="5" s="1"/>
  <c r="E133" i="5"/>
  <c r="F133" i="5" s="1"/>
  <c r="E131" i="5"/>
  <c r="F131" i="5" s="1"/>
  <c r="E129" i="5"/>
  <c r="F129" i="5" s="1"/>
  <c r="G129" i="5" s="1"/>
  <c r="E127" i="5"/>
  <c r="F127" i="5" s="1"/>
  <c r="E222" i="5"/>
  <c r="F222" i="5" s="1"/>
  <c r="G222" i="5" s="1"/>
  <c r="E217" i="5"/>
  <c r="F217" i="5" s="1"/>
  <c r="E215" i="5"/>
  <c r="F215" i="5" s="1"/>
  <c r="E213" i="5"/>
  <c r="F213" i="5" s="1"/>
  <c r="G213" i="5" s="1"/>
  <c r="E196" i="5"/>
  <c r="F196" i="5" s="1"/>
  <c r="E193" i="5"/>
  <c r="F193" i="5" s="1"/>
  <c r="E188" i="5"/>
  <c r="F188" i="5" s="1"/>
  <c r="E182" i="5"/>
  <c r="F182" i="5" s="1"/>
  <c r="E170" i="5"/>
  <c r="F170" i="5" s="1"/>
  <c r="E164" i="5"/>
  <c r="F164" i="5" s="1"/>
  <c r="E159" i="5"/>
  <c r="F159" i="5" s="1"/>
  <c r="I159" i="5" s="1"/>
  <c r="E134" i="5"/>
  <c r="F134" i="5" s="1"/>
  <c r="G134" i="5" s="1"/>
  <c r="E126" i="5"/>
  <c r="F126" i="5" s="1"/>
  <c r="E86" i="5"/>
  <c r="F86" i="5" s="1"/>
  <c r="G86" i="5" s="1"/>
  <c r="E67" i="5"/>
  <c r="F67" i="5" s="1"/>
  <c r="E60" i="5"/>
  <c r="F60" i="5" s="1"/>
  <c r="E58" i="5"/>
  <c r="F58" i="5" s="1"/>
  <c r="I58" i="5" s="1"/>
  <c r="E54" i="5"/>
  <c r="F54" i="5" s="1"/>
  <c r="E26" i="5"/>
  <c r="F26" i="5" s="1"/>
  <c r="E24" i="5"/>
  <c r="F24" i="5" s="1"/>
  <c r="G24" i="5" s="1"/>
  <c r="J23" i="5" s="1"/>
  <c r="E219" i="5"/>
  <c r="F219" i="5" s="1"/>
  <c r="I219" i="5" s="1"/>
  <c r="E203" i="5"/>
  <c r="F203" i="5" s="1"/>
  <c r="E201" i="5"/>
  <c r="F201" i="5" s="1"/>
  <c r="E187" i="5"/>
  <c r="F187" i="5" s="1"/>
  <c r="E175" i="5"/>
  <c r="F175" i="5" s="1"/>
  <c r="E150" i="5"/>
  <c r="F150" i="5" s="1"/>
  <c r="E142" i="5"/>
  <c r="F142" i="5" s="1"/>
  <c r="E113" i="5"/>
  <c r="F113" i="5" s="1"/>
  <c r="G113" i="5" s="1"/>
  <c r="E111" i="5"/>
  <c r="F111" i="5" s="1"/>
  <c r="I111" i="5" s="1"/>
  <c r="E109" i="5"/>
  <c r="F109" i="5" s="1"/>
  <c r="E107" i="5"/>
  <c r="F107" i="5" s="1"/>
  <c r="E105" i="5"/>
  <c r="F105" i="5" s="1"/>
  <c r="I105" i="5" s="1"/>
  <c r="E103" i="5"/>
  <c r="F103" i="5" s="1"/>
  <c r="E101" i="5"/>
  <c r="F101" i="5" s="1"/>
  <c r="I101" i="5" s="1"/>
  <c r="E99" i="5"/>
  <c r="F99" i="5" s="1"/>
  <c r="I99" i="5" s="1"/>
  <c r="E97" i="5"/>
  <c r="F97" i="5" s="1"/>
  <c r="E95" i="5"/>
  <c r="F95" i="5" s="1"/>
  <c r="E93" i="5"/>
  <c r="F93" i="5" s="1"/>
  <c r="E91" i="5"/>
  <c r="F91" i="5" s="1"/>
  <c r="E81" i="5"/>
  <c r="F81" i="5" s="1"/>
  <c r="I81" i="5" s="1"/>
  <c r="E79" i="5"/>
  <c r="F79" i="5" s="1"/>
  <c r="E56" i="5"/>
  <c r="F56" i="5" s="1"/>
  <c r="E49" i="5"/>
  <c r="F49" i="5" s="1"/>
  <c r="E47" i="5"/>
  <c r="F47" i="5" s="1"/>
  <c r="G47" i="5" s="1"/>
  <c r="E45" i="5"/>
  <c r="F45" i="5" s="1"/>
  <c r="E43" i="5"/>
  <c r="F43" i="5" s="1"/>
  <c r="E41" i="5"/>
  <c r="F41" i="5" s="1"/>
  <c r="E30" i="5"/>
  <c r="F30" i="5" s="1"/>
  <c r="G30" i="5" s="1"/>
  <c r="E28" i="5"/>
  <c r="F28" i="5" s="1"/>
  <c r="E15" i="5"/>
  <c r="F15" i="5" s="1"/>
  <c r="E210" i="5"/>
  <c r="F210" i="5" s="1"/>
  <c r="E214" i="5"/>
  <c r="F214" i="5" s="1"/>
  <c r="E208" i="5"/>
  <c r="F208" i="5" s="1"/>
  <c r="E176" i="5"/>
  <c r="F176" i="5" s="1"/>
  <c r="E172" i="5"/>
  <c r="F172" i="5" s="1"/>
  <c r="E168" i="5"/>
  <c r="F168" i="5" s="1"/>
  <c r="E140" i="5"/>
  <c r="F140" i="5" s="1"/>
  <c r="E130" i="5"/>
  <c r="F130" i="5" s="1"/>
  <c r="E83" i="5"/>
  <c r="F83" i="5" s="1"/>
  <c r="G83" i="5" s="1"/>
  <c r="E25" i="5"/>
  <c r="F25" i="5" s="1"/>
  <c r="E14" i="5"/>
  <c r="F14" i="5" s="1"/>
  <c r="G14" i="5" s="1"/>
  <c r="E9" i="5"/>
  <c r="F9" i="5" s="1"/>
  <c r="G9" i="5" s="1"/>
  <c r="J8" i="5" s="1"/>
  <c r="E197" i="5"/>
  <c r="F197" i="5" s="1"/>
  <c r="E194" i="5"/>
  <c r="F194" i="5" s="1"/>
  <c r="E190" i="5"/>
  <c r="F190" i="5" s="1"/>
  <c r="G190" i="5" s="1"/>
  <c r="E160" i="5"/>
  <c r="F160" i="5" s="1"/>
  <c r="G160" i="5" s="1"/>
  <c r="E122" i="5"/>
  <c r="F122" i="5" s="1"/>
  <c r="E108" i="5"/>
  <c r="F108" i="5" s="1"/>
  <c r="G108" i="5" s="1"/>
  <c r="E100" i="5"/>
  <c r="F100" i="5" s="1"/>
  <c r="G100" i="5" s="1"/>
  <c r="E92" i="5"/>
  <c r="F92" i="5" s="1"/>
  <c r="E80" i="5"/>
  <c r="F80" i="5" s="1"/>
  <c r="E75" i="5"/>
  <c r="F75" i="5" s="1"/>
  <c r="G75" i="5" s="1"/>
  <c r="E72" i="5"/>
  <c r="F72" i="5" s="1"/>
  <c r="E62" i="5"/>
  <c r="F62" i="5" s="1"/>
  <c r="G62" i="5" s="1"/>
  <c r="E59" i="5"/>
  <c r="F59" i="5" s="1"/>
  <c r="G59" i="5" s="1"/>
  <c r="E46" i="5"/>
  <c r="F46" i="5" s="1"/>
  <c r="G46" i="5" s="1"/>
  <c r="E33" i="5"/>
  <c r="F33" i="5" s="1"/>
  <c r="E27" i="5"/>
  <c r="F27" i="5" s="1"/>
  <c r="I27" i="5" s="1"/>
  <c r="E19" i="5"/>
  <c r="F19" i="5" s="1"/>
  <c r="G19" i="5" s="1"/>
  <c r="E11" i="5"/>
  <c r="F11" i="5" s="1"/>
  <c r="E7" i="5"/>
  <c r="F7" i="5" s="1"/>
  <c r="E221" i="5"/>
  <c r="F221" i="5" s="1"/>
  <c r="E186" i="5"/>
  <c r="F186" i="5" s="1"/>
  <c r="E171" i="5"/>
  <c r="F171" i="5" s="1"/>
  <c r="E154" i="5"/>
  <c r="F154" i="5" s="1"/>
  <c r="E139" i="5"/>
  <c r="F139" i="5" s="1"/>
  <c r="E212" i="5"/>
  <c r="F212" i="5" s="1"/>
  <c r="E189" i="5"/>
  <c r="F189" i="5" s="1"/>
  <c r="G189" i="5" s="1"/>
  <c r="E163" i="5"/>
  <c r="F163" i="5" s="1"/>
  <c r="E161" i="5"/>
  <c r="F161" i="5" s="1"/>
  <c r="E152" i="5"/>
  <c r="F152" i="5" s="1"/>
  <c r="E146" i="5"/>
  <c r="F146" i="5" s="1"/>
  <c r="E141" i="5"/>
  <c r="F141" i="5" s="1"/>
  <c r="E132" i="5"/>
  <c r="F132" i="5" s="1"/>
  <c r="G132" i="5" s="1"/>
  <c r="E104" i="5"/>
  <c r="F104" i="5" s="1"/>
  <c r="E73" i="5"/>
  <c r="F73" i="5" s="1"/>
  <c r="G73" i="5" s="1"/>
  <c r="E69" i="5"/>
  <c r="F69" i="5" s="1"/>
  <c r="E66" i="5"/>
  <c r="F66" i="5" s="1"/>
  <c r="E35" i="5"/>
  <c r="F35" i="5" s="1"/>
  <c r="E31" i="5"/>
  <c r="F31" i="5" s="1"/>
  <c r="E18" i="5"/>
  <c r="F18" i="5" s="1"/>
  <c r="G18" i="5" s="1"/>
  <c r="E223" i="5"/>
  <c r="F223" i="5" s="1"/>
  <c r="E185" i="5"/>
  <c r="F185" i="5" s="1"/>
  <c r="E174" i="5"/>
  <c r="F174" i="5" s="1"/>
  <c r="E166" i="5"/>
  <c r="F166" i="5" s="1"/>
  <c r="G166" i="5" s="1"/>
  <c r="E82" i="5"/>
  <c r="F82" i="5" s="1"/>
  <c r="E192" i="5"/>
  <c r="F192" i="5" s="1"/>
  <c r="E118" i="5"/>
  <c r="F118" i="5" s="1"/>
  <c r="G118" i="5" s="1"/>
  <c r="J118" i="5" s="1"/>
  <c r="E114" i="5"/>
  <c r="F114" i="5" s="1"/>
  <c r="E110" i="5"/>
  <c r="F110" i="5" s="1"/>
  <c r="E96" i="5"/>
  <c r="F96" i="5" s="1"/>
  <c r="E85" i="5"/>
  <c r="F85" i="5" s="1"/>
  <c r="G85" i="5" s="1"/>
  <c r="E34" i="5"/>
  <c r="F34" i="5" s="1"/>
  <c r="G34" i="5" s="1"/>
  <c r="E23" i="5"/>
  <c r="F23" i="5" s="1"/>
  <c r="E17" i="5"/>
  <c r="F17" i="5" s="1"/>
  <c r="E10" i="5"/>
  <c r="F10" i="5" s="1"/>
  <c r="I10" i="5" s="1"/>
  <c r="E8" i="5"/>
  <c r="F8" i="5" s="1"/>
  <c r="E199" i="5"/>
  <c r="F199" i="5" s="1"/>
  <c r="E184" i="5"/>
  <c r="F184" i="5" s="1"/>
  <c r="E173" i="5"/>
  <c r="F173" i="5" s="1"/>
  <c r="G173" i="5" s="1"/>
  <c r="E55" i="5"/>
  <c r="F55" i="5" s="1"/>
  <c r="E50" i="5"/>
  <c r="F50" i="5" s="1"/>
  <c r="G50" i="5" s="1"/>
  <c r="E16" i="5"/>
  <c r="F16" i="5" s="1"/>
  <c r="G16" i="5" s="1"/>
  <c r="J15" i="5" s="1"/>
  <c r="E13" i="5"/>
  <c r="F13" i="5" s="1"/>
  <c r="E191" i="5"/>
  <c r="F191" i="5" s="1"/>
  <c r="E144" i="5"/>
  <c r="F144" i="5" s="1"/>
  <c r="E124" i="5"/>
  <c r="F124" i="5" s="1"/>
  <c r="E117" i="5"/>
  <c r="F117" i="5" s="1"/>
  <c r="E106" i="5"/>
  <c r="F106" i="5" s="1"/>
  <c r="E102" i="5"/>
  <c r="F102" i="5" s="1"/>
  <c r="G102" i="5" s="1"/>
  <c r="E74" i="5"/>
  <c r="F74" i="5" s="1"/>
  <c r="G74" i="5" s="1"/>
  <c r="E71" i="5"/>
  <c r="F71" i="5" s="1"/>
  <c r="G71" i="5" s="1"/>
  <c r="E68" i="5"/>
  <c r="F68" i="5" s="1"/>
  <c r="E42" i="5"/>
  <c r="F42" i="5" s="1"/>
  <c r="E37" i="5"/>
  <c r="F37" i="5" s="1"/>
  <c r="G37" i="5" s="1"/>
  <c r="E29" i="5"/>
  <c r="F29" i="5" s="1"/>
  <c r="E128" i="5"/>
  <c r="F128" i="5" s="1"/>
  <c r="E116" i="5"/>
  <c r="F116" i="5" s="1"/>
  <c r="I116" i="5" s="1"/>
  <c r="E84" i="5"/>
  <c r="F84" i="5" s="1"/>
  <c r="G84" i="5" s="1"/>
  <c r="J84" i="5" s="1"/>
  <c r="E61" i="5"/>
  <c r="F61" i="5" s="1"/>
  <c r="G61" i="5" s="1"/>
  <c r="E32" i="5"/>
  <c r="F32" i="5" s="1"/>
  <c r="G32" i="5" s="1"/>
  <c r="J31" i="5" s="1"/>
  <c r="E216" i="5"/>
  <c r="F216" i="5" s="1"/>
  <c r="E195" i="5"/>
  <c r="F195" i="5" s="1"/>
  <c r="E162" i="5"/>
  <c r="F162" i="5" s="1"/>
  <c r="E112" i="5"/>
  <c r="F112" i="5" s="1"/>
  <c r="I112" i="5" s="1"/>
  <c r="E98" i="5"/>
  <c r="F98" i="5" s="1"/>
  <c r="I98" i="5" s="1"/>
  <c r="E94" i="5"/>
  <c r="F94" i="5" s="1"/>
  <c r="I94" i="5" s="1"/>
  <c r="E70" i="5"/>
  <c r="F70" i="5" s="1"/>
  <c r="I70" i="5" s="1"/>
  <c r="E57" i="5"/>
  <c r="F57" i="5" s="1"/>
  <c r="E48" i="5"/>
  <c r="F48" i="5" s="1"/>
  <c r="G48" i="5" s="1"/>
  <c r="E36" i="5"/>
  <c r="F36" i="5" s="1"/>
  <c r="E202" i="5"/>
  <c r="F202" i="5" s="1"/>
  <c r="E148" i="5"/>
  <c r="F148" i="5" s="1"/>
  <c r="E115" i="5"/>
  <c r="F115" i="5" s="1"/>
  <c r="E44" i="5"/>
  <c r="F44" i="5" s="1"/>
  <c r="E12" i="5"/>
  <c r="F12" i="5" s="1"/>
  <c r="H25" i="9" l="1"/>
  <c r="I23" i="5"/>
  <c r="G115" i="9"/>
  <c r="J115" i="9" s="1"/>
  <c r="H57" i="9"/>
  <c r="H63" i="9"/>
  <c r="G24" i="9"/>
  <c r="J24" i="9" s="1"/>
  <c r="H20" i="9"/>
  <c r="G10" i="9"/>
  <c r="J10" i="9" s="1"/>
  <c r="H115" i="9"/>
  <c r="H79" i="9"/>
  <c r="G57" i="9"/>
  <c r="G18" i="9"/>
  <c r="G55" i="9"/>
  <c r="G104" i="9"/>
  <c r="J104" i="9" s="1"/>
  <c r="G7" i="9"/>
  <c r="I24" i="9"/>
  <c r="G103" i="9"/>
  <c r="I12" i="9"/>
  <c r="G117" i="9"/>
  <c r="H104" i="9"/>
  <c r="G12" i="9"/>
  <c r="I43" i="9"/>
  <c r="H103" i="9"/>
  <c r="G25" i="9"/>
  <c r="J25" i="9" s="1"/>
  <c r="G94" i="9"/>
  <c r="G75" i="9"/>
  <c r="G96" i="9"/>
  <c r="H45" i="9"/>
  <c r="G109" i="9"/>
  <c r="G14" i="9"/>
  <c r="J14" i="9" s="1"/>
  <c r="H31" i="9"/>
  <c r="G127" i="9"/>
  <c r="H82" i="9"/>
  <c r="I14" i="9"/>
  <c r="I17" i="5"/>
  <c r="G111" i="9"/>
  <c r="J111" i="9" s="1"/>
  <c r="G95" i="9"/>
  <c r="G31" i="9"/>
  <c r="J31" i="9" s="1"/>
  <c r="G102" i="9"/>
  <c r="G161" i="5"/>
  <c r="J161" i="5" s="1"/>
  <c r="I161" i="5"/>
  <c r="I221" i="5"/>
  <c r="G15" i="5"/>
  <c r="I15" i="5"/>
  <c r="I56" i="5"/>
  <c r="G61" i="9"/>
  <c r="H61" i="9"/>
  <c r="G55" i="5"/>
  <c r="J55" i="5" s="1"/>
  <c r="I55" i="5"/>
  <c r="G140" i="5"/>
  <c r="J140" i="5" s="1"/>
  <c r="I140" i="5"/>
  <c r="G103" i="5"/>
  <c r="J103" i="5" s="1"/>
  <c r="I103" i="5"/>
  <c r="G209" i="5"/>
  <c r="J209" i="5" s="1"/>
  <c r="I209" i="5"/>
  <c r="I69" i="9"/>
  <c r="H69" i="9"/>
  <c r="G69" i="9"/>
  <c r="J69" i="9" s="1"/>
  <c r="G72" i="5"/>
  <c r="J72" i="5" s="1"/>
  <c r="I72" i="5"/>
  <c r="G117" i="5"/>
  <c r="J117" i="5" s="1"/>
  <c r="I117" i="5"/>
  <c r="G174" i="5"/>
  <c r="J174" i="5" s="1"/>
  <c r="I174" i="5"/>
  <c r="G60" i="5"/>
  <c r="J60" i="5" s="1"/>
  <c r="I60" i="5"/>
  <c r="G182" i="5"/>
  <c r="J182" i="5" s="1"/>
  <c r="I182" i="5"/>
  <c r="G59" i="9"/>
  <c r="H59" i="9"/>
  <c r="G162" i="5"/>
  <c r="J162" i="5" s="1"/>
  <c r="I162" i="5"/>
  <c r="G80" i="5"/>
  <c r="J80" i="5" s="1"/>
  <c r="I80" i="5"/>
  <c r="G67" i="5"/>
  <c r="J67" i="5" s="1"/>
  <c r="I67" i="5"/>
  <c r="G60" i="9"/>
  <c r="H60" i="9"/>
  <c r="G92" i="5"/>
  <c r="J92" i="5" s="1"/>
  <c r="I92" i="5"/>
  <c r="G43" i="5"/>
  <c r="J43" i="5" s="1"/>
  <c r="I43" i="5"/>
  <c r="G93" i="5"/>
  <c r="J93" i="5" s="1"/>
  <c r="I93" i="5"/>
  <c r="G109" i="5"/>
  <c r="J109" i="5" s="1"/>
  <c r="I109" i="5"/>
  <c r="G123" i="5"/>
  <c r="J123" i="5" s="1"/>
  <c r="I123" i="5"/>
  <c r="I68" i="9"/>
  <c r="H68" i="9"/>
  <c r="G68" i="9"/>
  <c r="G42" i="5"/>
  <c r="J42" i="5" s="1"/>
  <c r="I42" i="5"/>
  <c r="G68" i="5"/>
  <c r="J68" i="5" s="1"/>
  <c r="I68" i="5"/>
  <c r="G191" i="5"/>
  <c r="J191" i="5" s="1"/>
  <c r="I191" i="5"/>
  <c r="G8" i="5"/>
  <c r="I8" i="5"/>
  <c r="G33" i="5"/>
  <c r="J33" i="5" s="1"/>
  <c r="I33" i="5"/>
  <c r="G167" i="5"/>
  <c r="J167" i="5" s="1"/>
  <c r="I167" i="5"/>
  <c r="G62" i="9"/>
  <c r="H62" i="9"/>
  <c r="G31" i="5"/>
  <c r="I31" i="5"/>
  <c r="G146" i="5"/>
  <c r="J146" i="5" s="1"/>
  <c r="I146" i="5"/>
  <c r="G25" i="5"/>
  <c r="J25" i="5" s="1"/>
  <c r="I25" i="5"/>
  <c r="G214" i="5"/>
  <c r="J214" i="5" s="1"/>
  <c r="I214" i="5"/>
  <c r="G97" i="5"/>
  <c r="J97" i="5" s="1"/>
  <c r="I97" i="5"/>
  <c r="I39" i="9"/>
  <c r="I70" i="9"/>
  <c r="H70" i="9"/>
  <c r="G70" i="9"/>
  <c r="J70" i="9" s="1"/>
  <c r="I35" i="5"/>
  <c r="G152" i="5"/>
  <c r="J152" i="5" s="1"/>
  <c r="I152" i="5"/>
  <c r="G49" i="5"/>
  <c r="J49" i="5" s="1"/>
  <c r="I49" i="5"/>
  <c r="G215" i="5"/>
  <c r="J215" i="5" s="1"/>
  <c r="I215" i="5"/>
  <c r="H131" i="9"/>
  <c r="G35" i="9"/>
  <c r="J35" i="9" s="1"/>
  <c r="H122" i="9"/>
  <c r="H34" i="9"/>
  <c r="H81" i="9"/>
  <c r="H67" i="9"/>
  <c r="I202" i="5"/>
  <c r="G202" i="5"/>
  <c r="J202" i="5" s="1"/>
  <c r="G10" i="5"/>
  <c r="G11" i="5"/>
  <c r="I168" i="5"/>
  <c r="G168" i="5"/>
  <c r="J168" i="5" s="1"/>
  <c r="G105" i="5"/>
  <c r="I127" i="5"/>
  <c r="G127" i="5"/>
  <c r="I211" i="5"/>
  <c r="G211" i="5"/>
  <c r="J211" i="5" s="1"/>
  <c r="I44" i="5"/>
  <c r="G44" i="5"/>
  <c r="G96" i="5"/>
  <c r="J96" i="5" s="1"/>
  <c r="I96" i="5"/>
  <c r="G35" i="5"/>
  <c r="J35" i="5" s="1"/>
  <c r="I186" i="5"/>
  <c r="G186" i="5"/>
  <c r="J186" i="5" s="1"/>
  <c r="I197" i="5"/>
  <c r="G197" i="5"/>
  <c r="J197" i="5" s="1"/>
  <c r="I210" i="5"/>
  <c r="G210" i="5"/>
  <c r="J210" i="5" s="1"/>
  <c r="I201" i="5"/>
  <c r="G201" i="5"/>
  <c r="G153" i="5"/>
  <c r="J153" i="5" s="1"/>
  <c r="I153" i="5"/>
  <c r="I50" i="9"/>
  <c r="I12" i="5"/>
  <c r="G12" i="5"/>
  <c r="G70" i="5"/>
  <c r="I29" i="5"/>
  <c r="G29" i="5"/>
  <c r="J29" i="5" s="1"/>
  <c r="G13" i="5"/>
  <c r="I13" i="5"/>
  <c r="I194" i="5"/>
  <c r="G194" i="5"/>
  <c r="J194" i="5" s="1"/>
  <c r="G187" i="5"/>
  <c r="J187" i="5" s="1"/>
  <c r="I187" i="5"/>
  <c r="I169" i="5"/>
  <c r="G169" i="5"/>
  <c r="G94" i="5"/>
  <c r="J94" i="5" s="1"/>
  <c r="G124" i="5"/>
  <c r="J124" i="5" s="1"/>
  <c r="I124" i="5"/>
  <c r="G17" i="5"/>
  <c r="J17" i="5" s="1"/>
  <c r="I185" i="5"/>
  <c r="G185" i="5"/>
  <c r="J185" i="5" s="1"/>
  <c r="I172" i="5"/>
  <c r="G172" i="5"/>
  <c r="J172" i="5" s="1"/>
  <c r="I107" i="5"/>
  <c r="G107" i="5"/>
  <c r="J107" i="5" s="1"/>
  <c r="G26" i="5"/>
  <c r="G188" i="5"/>
  <c r="J188" i="5" s="1"/>
  <c r="I188" i="5"/>
  <c r="G145" i="5"/>
  <c r="J145" i="5" s="1"/>
  <c r="I145" i="5"/>
  <c r="G200" i="5"/>
  <c r="J200" i="5" s="1"/>
  <c r="I200" i="5"/>
  <c r="G115" i="5"/>
  <c r="J115" i="5" s="1"/>
  <c r="I115" i="5"/>
  <c r="G98" i="5"/>
  <c r="J98" i="5" s="1"/>
  <c r="G216" i="5"/>
  <c r="J216" i="5" s="1"/>
  <c r="I216" i="5"/>
  <c r="G116" i="5"/>
  <c r="G144" i="5"/>
  <c r="J144" i="5" s="1"/>
  <c r="I144" i="5"/>
  <c r="G199" i="5"/>
  <c r="J199" i="5" s="1"/>
  <c r="I199" i="5"/>
  <c r="G110" i="5"/>
  <c r="J110" i="5" s="1"/>
  <c r="I110" i="5"/>
  <c r="I82" i="5"/>
  <c r="G82" i="5"/>
  <c r="G223" i="5"/>
  <c r="G221" i="5"/>
  <c r="J221" i="5" s="1"/>
  <c r="G27" i="5"/>
  <c r="G130" i="5"/>
  <c r="J130" i="5" s="1"/>
  <c r="I130" i="5"/>
  <c r="I176" i="5"/>
  <c r="G176" i="5"/>
  <c r="J176" i="5" s="1"/>
  <c r="G56" i="5"/>
  <c r="J56" i="5" s="1"/>
  <c r="G101" i="5"/>
  <c r="I150" i="5"/>
  <c r="G150" i="5"/>
  <c r="J150" i="5" s="1"/>
  <c r="G203" i="5"/>
  <c r="I203" i="5"/>
  <c r="I164" i="5"/>
  <c r="G164" i="5"/>
  <c r="J164" i="5" s="1"/>
  <c r="I193" i="5"/>
  <c r="G193" i="5"/>
  <c r="J193" i="5" s="1"/>
  <c r="I217" i="5"/>
  <c r="G217" i="5"/>
  <c r="J217" i="5" s="1"/>
  <c r="I131" i="5"/>
  <c r="G131" i="5"/>
  <c r="G183" i="5"/>
  <c r="J183" i="5" s="1"/>
  <c r="I183" i="5"/>
  <c r="G165" i="5"/>
  <c r="J165" i="5" s="1"/>
  <c r="I165" i="5"/>
  <c r="I218" i="5"/>
  <c r="G218" i="5"/>
  <c r="J218" i="5" s="1"/>
  <c r="H50" i="9"/>
  <c r="G171" i="5"/>
  <c r="J171" i="5" s="1"/>
  <c r="I171" i="5"/>
  <c r="G81" i="5"/>
  <c r="J81" i="5" s="1"/>
  <c r="I143" i="5"/>
  <c r="G143" i="5"/>
  <c r="J143" i="5" s="1"/>
  <c r="I198" i="5"/>
  <c r="G198" i="5"/>
  <c r="J198" i="5" s="1"/>
  <c r="G36" i="5"/>
  <c r="G195" i="5"/>
  <c r="J195" i="5" s="1"/>
  <c r="I195" i="5"/>
  <c r="G184" i="5"/>
  <c r="J184" i="5" s="1"/>
  <c r="I184" i="5"/>
  <c r="G192" i="5"/>
  <c r="J192" i="5" s="1"/>
  <c r="I192" i="5"/>
  <c r="G104" i="5"/>
  <c r="J104" i="5" s="1"/>
  <c r="I104" i="5"/>
  <c r="G212" i="5"/>
  <c r="J212" i="5" s="1"/>
  <c r="I212" i="5"/>
  <c r="G99" i="5"/>
  <c r="I142" i="5"/>
  <c r="G142" i="5"/>
  <c r="J142" i="5" s="1"/>
  <c r="G148" i="5"/>
  <c r="J148" i="5" s="1"/>
  <c r="I148" i="5"/>
  <c r="G57" i="5"/>
  <c r="G112" i="5"/>
  <c r="G128" i="5"/>
  <c r="I128" i="5"/>
  <c r="I106" i="5"/>
  <c r="G106" i="5"/>
  <c r="J106" i="5" s="1"/>
  <c r="G114" i="5"/>
  <c r="G69" i="5"/>
  <c r="J69" i="5" s="1"/>
  <c r="I69" i="5"/>
  <c r="G141" i="5"/>
  <c r="J141" i="5" s="1"/>
  <c r="I141" i="5"/>
  <c r="I163" i="5"/>
  <c r="G163" i="5"/>
  <c r="J163" i="5" s="1"/>
  <c r="I154" i="5"/>
  <c r="G154" i="5"/>
  <c r="G28" i="5"/>
  <c r="I45" i="5"/>
  <c r="G45" i="5"/>
  <c r="J45" i="5" s="1"/>
  <c r="I95" i="5"/>
  <c r="G95" i="5"/>
  <c r="J95" i="5" s="1"/>
  <c r="G111" i="5"/>
  <c r="I175" i="5"/>
  <c r="G175" i="5"/>
  <c r="J175" i="5" s="1"/>
  <c r="G219" i="5"/>
  <c r="J219" i="5" s="1"/>
  <c r="G58" i="5"/>
  <c r="J58" i="5" s="1"/>
  <c r="I126" i="5"/>
  <c r="G126" i="5"/>
  <c r="G170" i="5"/>
  <c r="J170" i="5" s="1"/>
  <c r="I170" i="5"/>
  <c r="G196" i="5"/>
  <c r="J196" i="5" s="1"/>
  <c r="I196" i="5"/>
  <c r="G133" i="5"/>
  <c r="I133" i="5"/>
  <c r="G125" i="5"/>
  <c r="J125" i="5" s="1"/>
  <c r="I125" i="5"/>
  <c r="I149" i="5"/>
  <c r="G149" i="5"/>
  <c r="J149" i="5" s="1"/>
  <c r="I10" i="9"/>
  <c r="G38" i="9"/>
  <c r="H31" i="5"/>
  <c r="H16" i="5"/>
  <c r="H212" i="5"/>
  <c r="H197" i="5"/>
  <c r="H49" i="5"/>
  <c r="H26" i="5"/>
  <c r="H220" i="5"/>
  <c r="H153" i="5"/>
  <c r="H177" i="5"/>
  <c r="H168" i="5"/>
  <c r="H187" i="5"/>
  <c r="H9" i="5"/>
  <c r="H176" i="5"/>
  <c r="H15" i="5"/>
  <c r="H164" i="5"/>
  <c r="H217" i="5"/>
  <c r="H183" i="5"/>
  <c r="H218" i="5"/>
  <c r="H10" i="5"/>
  <c r="H81" i="5"/>
  <c r="H24" i="5"/>
  <c r="H44" i="5"/>
  <c r="H32" i="5"/>
  <c r="H55" i="5"/>
  <c r="H141" i="5"/>
  <c r="H219" i="5"/>
  <c r="H170" i="5"/>
  <c r="H61" i="5"/>
  <c r="H60" i="5"/>
  <c r="H125" i="5"/>
  <c r="H135" i="5"/>
  <c r="H85" i="5"/>
  <c r="H114" i="5"/>
  <c r="H84" i="5"/>
  <c r="H204" i="5"/>
  <c r="H155" i="5"/>
  <c r="H33" i="5"/>
  <c r="H126" i="5"/>
  <c r="H196" i="5"/>
  <c r="H133" i="5"/>
  <c r="H167" i="5"/>
  <c r="H191" i="5"/>
  <c r="H46" i="5"/>
  <c r="H134" i="5"/>
  <c r="H45" i="5"/>
  <c r="H13" i="5"/>
  <c r="H146" i="5"/>
  <c r="H97" i="5"/>
  <c r="H143" i="5"/>
  <c r="H17" i="5"/>
  <c r="H152" i="5"/>
  <c r="H59" i="5"/>
  <c r="H122" i="5"/>
  <c r="G122" i="5"/>
  <c r="H83" i="5"/>
  <c r="H210" i="5"/>
  <c r="H99" i="5"/>
  <c r="H142" i="5"/>
  <c r="H159" i="5"/>
  <c r="G159" i="5"/>
  <c r="J159" i="5" s="1"/>
  <c r="H215" i="5"/>
  <c r="H181" i="5"/>
  <c r="G181" i="5"/>
  <c r="H145" i="5"/>
  <c r="H200" i="5"/>
  <c r="H57" i="5"/>
  <c r="H154" i="5"/>
  <c r="H95" i="5"/>
  <c r="H12" i="5"/>
  <c r="H198" i="5"/>
  <c r="H50" i="5"/>
  <c r="H221" i="5"/>
  <c r="H160" i="5"/>
  <c r="H101" i="5"/>
  <c r="H54" i="5"/>
  <c r="G54" i="5"/>
  <c r="H68" i="5"/>
  <c r="H100" i="5"/>
  <c r="H171" i="5"/>
  <c r="H47" i="5"/>
  <c r="H169" i="5"/>
  <c r="H94" i="5"/>
  <c r="H192" i="5"/>
  <c r="H102" i="5"/>
  <c r="H161" i="5"/>
  <c r="H62" i="5"/>
  <c r="H130" i="5"/>
  <c r="H56" i="5"/>
  <c r="H150" i="5"/>
  <c r="H147" i="5"/>
  <c r="H148" i="5"/>
  <c r="H112" i="5"/>
  <c r="H128" i="5"/>
  <c r="H106" i="5"/>
  <c r="H34" i="5"/>
  <c r="H166" i="5"/>
  <c r="H69" i="5"/>
  <c r="H163" i="5"/>
  <c r="H7" i="5"/>
  <c r="G7" i="5"/>
  <c r="H72" i="5"/>
  <c r="H190" i="5"/>
  <c r="H140" i="5"/>
  <c r="H28" i="5"/>
  <c r="H79" i="5"/>
  <c r="G79" i="5"/>
  <c r="H103" i="5"/>
  <c r="H175" i="5"/>
  <c r="H58" i="5"/>
  <c r="H222" i="5"/>
  <c r="H209" i="5"/>
  <c r="H149" i="5"/>
  <c r="H8" i="5"/>
  <c r="H208" i="5"/>
  <c r="G208" i="5"/>
  <c r="H70" i="5"/>
  <c r="H108" i="5"/>
  <c r="H186" i="5"/>
  <c r="H98" i="5"/>
  <c r="H82" i="5"/>
  <c r="H29" i="5"/>
  <c r="H174" i="5"/>
  <c r="H73" i="5"/>
  <c r="H189" i="5"/>
  <c r="H11" i="5"/>
  <c r="H75" i="5"/>
  <c r="H194" i="5"/>
  <c r="H30" i="5"/>
  <c r="H105" i="5"/>
  <c r="H182" i="5"/>
  <c r="H127" i="5"/>
  <c r="H211" i="5"/>
  <c r="H151" i="5"/>
  <c r="H14" i="5"/>
  <c r="H25" i="5"/>
  <c r="H116" i="5"/>
  <c r="H23" i="5"/>
  <c r="G23" i="5"/>
  <c r="H202" i="5"/>
  <c r="H117" i="5"/>
  <c r="H37" i="5"/>
  <c r="H96" i="5"/>
  <c r="H104" i="5"/>
  <c r="H91" i="5"/>
  <c r="G91" i="5"/>
  <c r="H67" i="5"/>
  <c r="H129" i="5"/>
  <c r="H18" i="5"/>
  <c r="H111" i="5"/>
  <c r="H71" i="5"/>
  <c r="H118" i="5"/>
  <c r="H214" i="5"/>
  <c r="H113" i="5"/>
  <c r="H213" i="5"/>
  <c r="H74" i="5"/>
  <c r="H35" i="5"/>
  <c r="H115" i="5"/>
  <c r="H66" i="5"/>
  <c r="G66" i="5"/>
  <c r="H162" i="5"/>
  <c r="H173" i="5"/>
  <c r="H36" i="5"/>
  <c r="H195" i="5"/>
  <c r="H124" i="5"/>
  <c r="H184" i="5"/>
  <c r="H185" i="5"/>
  <c r="H19" i="5"/>
  <c r="H80" i="5"/>
  <c r="H172" i="5"/>
  <c r="H41" i="5"/>
  <c r="G41" i="5"/>
  <c r="H107" i="5"/>
  <c r="H201" i="5"/>
  <c r="H188" i="5"/>
  <c r="H48" i="5"/>
  <c r="H216" i="5"/>
  <c r="H42" i="5"/>
  <c r="H144" i="5"/>
  <c r="H199" i="5"/>
  <c r="H110" i="5"/>
  <c r="H223" i="5"/>
  <c r="H132" i="5"/>
  <c r="G139" i="5"/>
  <c r="H139" i="5"/>
  <c r="H27" i="5"/>
  <c r="H92" i="5"/>
  <c r="H43" i="5"/>
  <c r="H93" i="5"/>
  <c r="H109" i="5"/>
  <c r="H203" i="5"/>
  <c r="H86" i="5"/>
  <c r="H193" i="5"/>
  <c r="H131" i="5"/>
  <c r="H123" i="5"/>
  <c r="H16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Jacqueline Arias Pombosa</author>
  </authors>
  <commentList>
    <comment ref="D8" authorId="0" shapeId="0" xr:uid="{D8798296-9B3D-B141-A375-BC8E855AEE9E}">
      <text>
        <r>
          <rPr>
            <b/>
            <sz val="7"/>
            <color rgb="FF000000"/>
            <rFont val="Tahoma"/>
            <family val="2"/>
          </rPr>
          <t xml:space="preserve">Km diarios por 26,4 días equivalentes de operación al mes </t>
        </r>
        <r>
          <rPr>
            <sz val="7"/>
            <color rgb="FF000000"/>
            <rFont val="Tahoma"/>
            <family val="2"/>
          </rPr>
          <t xml:space="preserve">
</t>
        </r>
      </text>
    </comment>
    <comment ref="E8" authorId="0" shapeId="0" xr:uid="{9681E67C-AD5A-4545-90EC-919FD0F5EDEB}">
      <text>
        <r>
          <rPr>
            <b/>
            <sz val="7"/>
            <color indexed="81"/>
            <rFont val="Tahoma"/>
            <family val="2"/>
          </rPr>
          <t>Demanda 865 pasajeros por 26,42 días equivalente de operación al mes</t>
        </r>
      </text>
    </comment>
    <comment ref="F8" authorId="0" shapeId="0" xr:uid="{26147368-C7A1-C34E-8A3A-1FB08BA11A8C}">
      <text>
        <r>
          <rPr>
            <b/>
            <sz val="7"/>
            <color rgb="FF000000"/>
            <rFont val="Tahoma"/>
            <family val="2"/>
          </rPr>
          <t>Promedio ponderado de Costos de Operación Combinados/ Rurales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8" authorId="0" shapeId="0" xr:uid="{B1EDD3F5-ECF6-6143-B690-1A799E60B75B}">
      <text>
        <r>
          <rPr>
            <b/>
            <sz val="7"/>
            <color rgb="FF000000"/>
            <rFont val="Tahoma"/>
            <family val="2"/>
          </rPr>
          <t>O-D Ruta La Merced - El Girón</t>
        </r>
      </text>
    </comment>
    <comment ref="J8" authorId="0" shapeId="0" xr:uid="{951A21E4-F47A-6340-BFBF-E85C1D99B33B}">
      <text>
        <r>
          <rPr>
            <b/>
            <sz val="7"/>
            <color rgb="FF000000"/>
            <rFont val="Tahoma"/>
            <family val="2"/>
          </rPr>
          <t xml:space="preserve">Tarifa equivalente de referencia La Merced-El Girón
</t>
        </r>
      </text>
    </comment>
    <comment ref="M8" authorId="0" shapeId="0" xr:uid="{A1A2A074-DEFC-E24A-9DA2-DD00E9797783}">
      <text>
        <r>
          <rPr>
            <b/>
            <sz val="7"/>
            <color rgb="FF000000"/>
            <rFont val="Tahoma"/>
            <family val="2"/>
          </rPr>
          <t>debe pagar el usuario por cada kilometro que se moviliza en una ruta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<sst xmlns="http://schemas.openxmlformats.org/spreadsheetml/2006/main" count="596" uniqueCount="404">
  <si>
    <t>DATOS BASE PARA CALCULO DE TARIFAS INTERPARROQUIALES</t>
  </si>
  <si>
    <t>SECTORES</t>
  </si>
  <si>
    <t>VIAJES DIARIOS 2011*</t>
  </si>
  <si>
    <t>TASA DE CRECIMIENTO POBLACIONAL**</t>
  </si>
  <si>
    <t>PROYECCION VIAJES DIARIOS 2019</t>
  </si>
  <si>
    <t>FLOTA***</t>
  </si>
  <si>
    <t>DEMANDA DE PASAJEROS POR BUS POR DIA ORDINARIO</t>
  </si>
  <si>
    <t>FLOTA</t>
  </si>
  <si>
    <t>CHILLOS</t>
  </si>
  <si>
    <t>NO. VUELTAS PROMEDIO</t>
  </si>
  <si>
    <t>DMQ</t>
  </si>
  <si>
    <t>LONGITUD O-D</t>
  </si>
  <si>
    <t>TUMBACO</t>
  </si>
  <si>
    <t>INTRAPROV</t>
  </si>
  <si>
    <t xml:space="preserve">RECORRIDO COMPLETO </t>
  </si>
  <si>
    <t>KM DIARIOS</t>
  </si>
  <si>
    <t xml:space="preserve">Notas: </t>
  </si>
  <si>
    <t>(*) matriz O-D Estudio de demanda de movilidad para el DMQ-2011 -Metro</t>
  </si>
  <si>
    <t>Número de choferes y ayudantes por bus</t>
  </si>
  <si>
    <t>(**)Proyección INEC años 2011-2019</t>
  </si>
  <si>
    <t>Afiliación al IESS del personal operativo</t>
  </si>
  <si>
    <t>(***) Información Operadores</t>
  </si>
  <si>
    <t>Rentabilidad</t>
  </si>
  <si>
    <t>Días equivalentes de operación al mes</t>
  </si>
  <si>
    <t>Días ordinarios</t>
  </si>
  <si>
    <t>Meses</t>
  </si>
  <si>
    <t>Total</t>
  </si>
  <si>
    <t>Feriados y fines de semana</t>
  </si>
  <si>
    <t>COSTOS TOTALES MODELO</t>
  </si>
  <si>
    <t>BUS TIPO (Convencional Combinado)</t>
  </si>
  <si>
    <t>PROMEDIO AÑO</t>
  </si>
  <si>
    <t>MENSUAL</t>
  </si>
  <si>
    <t>COSTOS DE OPERACIÓN</t>
  </si>
  <si>
    <t xml:space="preserve">(-) Costo conductores </t>
  </si>
  <si>
    <t xml:space="preserve">(-) Costo combustible </t>
  </si>
  <si>
    <t xml:space="preserve">(-) Costo impuestos + seguros </t>
  </si>
  <si>
    <t xml:space="preserve">(-) Costo Mantenimiento </t>
  </si>
  <si>
    <t xml:space="preserve">(-) Costo personal </t>
  </si>
  <si>
    <t xml:space="preserve">(-) Administración y otros </t>
  </si>
  <si>
    <t>Total OPEX</t>
  </si>
  <si>
    <t>Costos Totales de Operación actualización del Modelo Covencional Intracantonal Combinado</t>
  </si>
  <si>
    <t>MINIBUS</t>
  </si>
  <si>
    <t>TUMBACO Y SIMON BOLIVAR</t>
  </si>
  <si>
    <t>FLOTA FINAL</t>
  </si>
  <si>
    <t>%</t>
  </si>
  <si>
    <t>BUS TIPO</t>
  </si>
  <si>
    <t>MINIBUSES</t>
  </si>
  <si>
    <t>FLOTA TOTAL</t>
  </si>
  <si>
    <t>21 minibuses no considerados por realizar ruta Aeropuerto- Quitumbe</t>
  </si>
  <si>
    <t>PROMEDIO PONDERADO DE ACUERDO A LAS FLOTAS DE BUSES TIPO Y MINIBUSES</t>
  </si>
  <si>
    <t>Determinación de Tarifa por Zona y viajes internos como se mueve la gente y cuanto paga</t>
  </si>
  <si>
    <t>Tramos de ruta representativa:</t>
  </si>
  <si>
    <t>La Merced-El Girón</t>
  </si>
  <si>
    <t>Viajes Internos</t>
  </si>
  <si>
    <t>RUTA LA MERCED - EL GIRÓN</t>
  </si>
  <si>
    <t>No. viajes día (*)</t>
  </si>
  <si>
    <t>Porcentaje</t>
  </si>
  <si>
    <t>Tarifa actual 2019</t>
  </si>
  <si>
    <t>Tarifa equivalente por tramo completa</t>
  </si>
  <si>
    <t>tarifa equivalente=</t>
  </si>
  <si>
    <t>%PromedioTarifa normal*Tarifa normal+%Promedio Tarifa reducida*Tarifa reducida</t>
  </si>
  <si>
    <t>La Merced- Alangasí</t>
  </si>
  <si>
    <t>80%*Tarifa normal+20%Tarifa reducida</t>
  </si>
  <si>
    <t>La Merced- Conocoto</t>
  </si>
  <si>
    <t>0,8Tarifa normal+0,2*Tarifa Normal/2</t>
  </si>
  <si>
    <t>La Merced-Pintag</t>
  </si>
  <si>
    <t>0,8Tarifa Normal+0,1Tarifa Normal</t>
  </si>
  <si>
    <t>La Merced-Amaguaña</t>
  </si>
  <si>
    <t>0,9 Tarifa Normal</t>
  </si>
  <si>
    <t>La Merced -Rumiñahui</t>
  </si>
  <si>
    <t>La Merced-Tumbaco</t>
  </si>
  <si>
    <t>paga tarifa normal</t>
  </si>
  <si>
    <t>La Merced-Desvío Simón Bolívar</t>
  </si>
  <si>
    <t>paga tarifa reducida</t>
  </si>
  <si>
    <t>La Merced- Girón</t>
  </si>
  <si>
    <t>Tarifa equivalente general sin considerar los factores de tarifa normal y reducida</t>
  </si>
  <si>
    <t>se multiplica por</t>
  </si>
  <si>
    <t>que es el factor de tarifa</t>
  </si>
  <si>
    <t>Tarifa actual tramo completo</t>
  </si>
  <si>
    <t>se aplica 0,9 para corregir la distorsión de que todos los pasajeros pagan tarifa completa</t>
  </si>
  <si>
    <t>Tarifa equivalente/tarifa actual</t>
  </si>
  <si>
    <t xml:space="preserve">La tarifa equivalente es el </t>
  </si>
  <si>
    <t xml:space="preserve"> de la Tarifa Actual</t>
  </si>
  <si>
    <t>Entonces los</t>
  </si>
  <si>
    <t xml:space="preserve"> centavos es el factor (valor) equivalente por el cual se deben afectar las tarifas de las diferentes rutas</t>
  </si>
  <si>
    <t>Se realizó otro ejercicio con la Parroquia de Pifo obteniéndose valores similares tarifa equivalente 0,262 que representa el 54% de la tarifa actual</t>
  </si>
  <si>
    <t>CÁLCULO DE LA TARIFA POR KILÓMETRO</t>
  </si>
  <si>
    <t>Ruta Tipo</t>
  </si>
  <si>
    <t>LONGITUD PROMEDIO (KM)</t>
  </si>
  <si>
    <t>KM MES</t>
  </si>
  <si>
    <t>DEMANDA MES</t>
  </si>
  <si>
    <t>COSTO OPERACIÓN MES ($)</t>
  </si>
  <si>
    <t>COSTO/KM DE OPERACIÓN  ($)</t>
  </si>
  <si>
    <t>COSTO/PASAJERO ($)</t>
  </si>
  <si>
    <t>TARIFA ACTUAL ($)</t>
  </si>
  <si>
    <t>TARIFA EQUIVALENTE</t>
  </si>
  <si>
    <t>TARIFA ACTUALIZADA</t>
  </si>
  <si>
    <t xml:space="preserve">FACTOR PARA TRANSPORTAR UN USUARIO POR KM </t>
  </si>
  <si>
    <t>FUENTE:</t>
  </si>
  <si>
    <t>MATRIZ-METRO MDMQ</t>
  </si>
  <si>
    <t>ANALISIS DE VIAJES:</t>
  </si>
  <si>
    <t xml:space="preserve"> LA MERCED-EL GIRÓN</t>
  </si>
  <si>
    <t>Tramos</t>
  </si>
  <si>
    <t>Tarifa actual</t>
  </si>
  <si>
    <t>Longitud</t>
  </si>
  <si>
    <t>Tarifa completa usuario</t>
  </si>
  <si>
    <t>Tarifa preferencial usuario</t>
  </si>
  <si>
    <t>% Incremento</t>
  </si>
  <si>
    <t>TARIFAS PROPUESTAS PARA EL USUARIO</t>
  </si>
  <si>
    <t>Marín - Puentes</t>
  </si>
  <si>
    <t>Marín - Conocoto</t>
  </si>
  <si>
    <t>Marín - La Salle</t>
  </si>
  <si>
    <t>Marín - Fajardo</t>
  </si>
  <si>
    <t>Marín - Cuarteles</t>
  </si>
  <si>
    <t>Marín - Yanahuaico</t>
  </si>
  <si>
    <t>Marín - Amaguaña</t>
  </si>
  <si>
    <t>*Nombre asignado por operadores, DMGM confimar</t>
  </si>
  <si>
    <t>Puentes - Conocoto</t>
  </si>
  <si>
    <t>Puentes - La Salle</t>
  </si>
  <si>
    <t>Puentes - Fajardo</t>
  </si>
  <si>
    <t>Puentes - Cuarteles</t>
  </si>
  <si>
    <t>Puentes - Amaguaña</t>
  </si>
  <si>
    <t>Tarifa mìnima (tramos intermedios)</t>
  </si>
  <si>
    <t>Tarifa equivalente</t>
  </si>
  <si>
    <t>Tarifa normal</t>
  </si>
  <si>
    <t>Tarifa preferencial</t>
  </si>
  <si>
    <t>Marín - La Paz</t>
  </si>
  <si>
    <t>Marín - El Triangulo</t>
  </si>
  <si>
    <t>Marín - Capelo</t>
  </si>
  <si>
    <t>Marín - San Pedro de Taboada</t>
  </si>
  <si>
    <t>Marín - Santa Isabel</t>
  </si>
  <si>
    <t>Puentes - La Paz</t>
  </si>
  <si>
    <t>Puentes - El Triangulo</t>
  </si>
  <si>
    <t>Puentes - Capelo</t>
  </si>
  <si>
    <t>Puentes - San pedro de Taboada</t>
  </si>
  <si>
    <t>Puentes - Santa Isabel</t>
  </si>
  <si>
    <t>Marìn - Puentes</t>
  </si>
  <si>
    <t>Marín - Innfa</t>
  </si>
  <si>
    <t>Marín - San Juan</t>
  </si>
  <si>
    <t>Marín - Ontaneda</t>
  </si>
  <si>
    <t>Puentes - Innfa</t>
  </si>
  <si>
    <t>Puentes - San Juan</t>
  </si>
  <si>
    <t>Puentes - Ontaneda</t>
  </si>
  <si>
    <t>Girón - El Trébol</t>
  </si>
  <si>
    <t>Girón - Puentes 2-8</t>
  </si>
  <si>
    <t>Giron-Conocoto</t>
  </si>
  <si>
    <t>Girón -6 de Junio</t>
  </si>
  <si>
    <t>Puentes-Conocoto</t>
  </si>
  <si>
    <t>Puentes-6 de Junio</t>
  </si>
  <si>
    <t>Puentes-Dean Bajo</t>
  </si>
  <si>
    <t>Girón - El Trèbol</t>
  </si>
  <si>
    <t>Girón - Puentes 3</t>
  </si>
  <si>
    <t>Girón -Armenia</t>
  </si>
  <si>
    <t>Girón-Conocoto</t>
  </si>
  <si>
    <t>Girón-San Miguel</t>
  </si>
  <si>
    <t>Puentes-Armenia</t>
  </si>
  <si>
    <t>Puentes-San Miguel</t>
  </si>
  <si>
    <t>El Trébol-Armenia</t>
  </si>
  <si>
    <t>Marín - Puengasí</t>
  </si>
  <si>
    <t>Marín - Administración Zonal</t>
  </si>
  <si>
    <t>Marín - San Francisco</t>
  </si>
  <si>
    <t>Puengasí -Conocoto</t>
  </si>
  <si>
    <t>Puengasí - Administración Zonal</t>
  </si>
  <si>
    <t>Puengasí - San Francisco</t>
  </si>
  <si>
    <t>Longitud Km</t>
  </si>
  <si>
    <t>Marín- Puentes  3 al 9</t>
  </si>
  <si>
    <t>Marín-San Rafael - Triángulo</t>
  </si>
  <si>
    <t>Marín- El Tingo</t>
  </si>
  <si>
    <t>Marín- Angamarca</t>
  </si>
  <si>
    <t>Marín- La Merced</t>
  </si>
  <si>
    <t>La Merced - Puente 7</t>
  </si>
  <si>
    <t>La Merced - Puentes 6 5 4</t>
  </si>
  <si>
    <t>La Merced- Puentes 3 2 1</t>
  </si>
  <si>
    <t>Alangasí - Puente 7</t>
  </si>
  <si>
    <t>Alangasí - Puentes 6-1</t>
  </si>
  <si>
    <t>EL Tingo - Los Puentes</t>
  </si>
  <si>
    <t>Praderas - Puentes 6 5 4</t>
  </si>
  <si>
    <t>Praderas - Puentes 3 2 1</t>
  </si>
  <si>
    <t>Guantugloma - Desvío Playón (Simón Bolívar)</t>
  </si>
  <si>
    <t>Ilaló- La Merced - Alangasí</t>
  </si>
  <si>
    <t>Ilaló - Angamarca - Puente 7</t>
  </si>
  <si>
    <t>Ilaló - Puentes 6 5 4</t>
  </si>
  <si>
    <t>Ilaló - Desvío Playón (Simón Bolívar)</t>
  </si>
  <si>
    <t>Girón - Puentes</t>
  </si>
  <si>
    <t>Girón - El triárngulo</t>
  </si>
  <si>
    <t>Girón- El Tingo</t>
  </si>
  <si>
    <t>Girón - Angamarca</t>
  </si>
  <si>
    <t>Girón - Alangasí</t>
  </si>
  <si>
    <t>Girón - La Merced</t>
  </si>
  <si>
    <t>Palmeras - Alangasí-San Carlos</t>
  </si>
  <si>
    <t xml:space="preserve">Palmeras - Puente 7 </t>
  </si>
  <si>
    <t>Palmeras - Puentes 6 -4</t>
  </si>
  <si>
    <t>Palmeras- Puentes 3 -1</t>
  </si>
  <si>
    <t>La Cocha - Puentes 6 5 4</t>
  </si>
  <si>
    <t>La Cocha - Puentes 3 2 1</t>
  </si>
  <si>
    <t>Marín - El Nacional</t>
  </si>
  <si>
    <t>Marín-El Tingo</t>
  </si>
  <si>
    <t>Marín-Guangopolo</t>
  </si>
  <si>
    <t>Marín - La Toglla</t>
  </si>
  <si>
    <t>El Nacional - Guangopolo</t>
  </si>
  <si>
    <t>El Nacional - El Tingo hasta Puente 7</t>
  </si>
  <si>
    <t>El Nacional - Puentes 6, 5</t>
  </si>
  <si>
    <t>El Nacional - Puentes 4 al 3</t>
  </si>
  <si>
    <t>El Nacional - Puentes 2 al 1</t>
  </si>
  <si>
    <t>El Nacional - Puentes 2 , 1</t>
  </si>
  <si>
    <t xml:space="preserve">Guangopolo - Puente 7 </t>
  </si>
  <si>
    <t>Guangopolo - Puentes 6 al 1</t>
  </si>
  <si>
    <t>Toglla -Desvío Playón (Simón Bolívar)</t>
  </si>
  <si>
    <t>Marín - El Triángulo</t>
  </si>
  <si>
    <t>Marín - San Luis - Espe</t>
  </si>
  <si>
    <t>Píntag - El Triángulo</t>
  </si>
  <si>
    <t>San Agustín - Colibrí</t>
  </si>
  <si>
    <t>San Agustín - Espe</t>
  </si>
  <si>
    <t>San Agustín - Triángulo</t>
  </si>
  <si>
    <t>San Agustín - Puentes</t>
  </si>
  <si>
    <t>Longitud
km</t>
  </si>
  <si>
    <t>Río Coca-Miravalle</t>
  </si>
  <si>
    <t>Río Coca-Cumbayá</t>
  </si>
  <si>
    <t>Río Coca-Tumbaco</t>
  </si>
  <si>
    <t>Río Coca-El Arenal</t>
  </si>
  <si>
    <t>Río Coca-Pifo</t>
  </si>
  <si>
    <t>Río Coca-Yaruquí</t>
  </si>
  <si>
    <t>Río Coca-Checa</t>
  </si>
  <si>
    <t>Río Coca-Iguiñaro</t>
  </si>
  <si>
    <t>Río Coca-El Quinche</t>
  </si>
  <si>
    <t>Checa recorrido interno</t>
  </si>
  <si>
    <t>Río Coca-MiravalIe</t>
  </si>
  <si>
    <t>Río Coca-Lumbisí</t>
  </si>
  <si>
    <t>Río Coca-Tumbaco-El Arenal</t>
  </si>
  <si>
    <t>Río Coca-Collaquí</t>
  </si>
  <si>
    <t>Chuspiyacu-Tumbaco</t>
  </si>
  <si>
    <t>Chuspiyacu-Río Coca</t>
  </si>
  <si>
    <t>Chuspiyacu-La Morita</t>
  </si>
  <si>
    <t>Comuna Central-Tumbaco</t>
  </si>
  <si>
    <t>Tumbaco-Chiviquí</t>
  </si>
  <si>
    <t>Tumbaco-Leopoldo Chávez</t>
  </si>
  <si>
    <t>Tumbaco-Ocaña</t>
  </si>
  <si>
    <t>Tumbaco-Plazapamba</t>
  </si>
  <si>
    <t>Cumbayá-San Juan</t>
  </si>
  <si>
    <t>Miravalle-Tanda-Nayón</t>
  </si>
  <si>
    <t>Floresta-Cumbayá</t>
  </si>
  <si>
    <t>Collaquí-Morita</t>
  </si>
  <si>
    <t>Collaquí-Comuna Central</t>
  </si>
  <si>
    <t>Morita-Lumbisí</t>
  </si>
  <si>
    <t>ARENAL-LUMBISI</t>
  </si>
  <si>
    <t>Plazapamba-Quito</t>
  </si>
  <si>
    <t>Comuna El Carmen-Yaruquí</t>
  </si>
  <si>
    <t>Otón de Vélez-Yaruquí</t>
  </si>
  <si>
    <t>San José- San Vicente-Checa-Oyambarillo-Tababela</t>
  </si>
  <si>
    <t>Pifo-Palugo</t>
  </si>
  <si>
    <t>Pifo-Itulcachi</t>
  </si>
  <si>
    <t>La Primavera-Inecel</t>
  </si>
  <si>
    <t>Cumbayá-Santa Inés</t>
  </si>
  <si>
    <t>Ruta No. 244: San Miguel -  Conocoto - La Armenia - Girón</t>
  </si>
  <si>
    <t xml:space="preserve">Guantugloma - La Merced    </t>
  </si>
  <si>
    <t>Guantugloma - Puente 7</t>
  </si>
  <si>
    <t>Guantugloma - Puente 6 5 4</t>
  </si>
  <si>
    <t>Guantugloma - Puente 3 2 1</t>
  </si>
  <si>
    <t>Ruta No. 260: Marín - Las Palmeras</t>
  </si>
  <si>
    <t>Ruta No. 237: Marín - La Merced</t>
  </si>
  <si>
    <r>
      <t xml:space="preserve">Ruta No. 239: Camal de Conocoto - El Girón / </t>
    </r>
    <r>
      <rPr>
        <b/>
        <sz val="11"/>
        <color rgb="FFFF0000"/>
        <rFont val="Calibri"/>
        <family val="2"/>
        <scheme val="minor"/>
      </rPr>
      <t>El Dean Bajo - 6 Junio - El Girón*</t>
    </r>
  </si>
  <si>
    <t>Ruta No. 243: San Francisco - Adm Zonal Los Chillos -  Puengasí- Marín</t>
  </si>
  <si>
    <t>Ruta No. 219: Píntag - Santa Teresa -  El Girón</t>
  </si>
  <si>
    <t>Ruta No. 261: Marín - El Nacional</t>
  </si>
  <si>
    <t>Guangopolo - Desvío Playón (Simón Bolívar)</t>
  </si>
  <si>
    <t xml:space="preserve">Tolontag - Marín </t>
  </si>
  <si>
    <t xml:space="preserve">San Agustín - Marín </t>
  </si>
  <si>
    <t>Ruta No. 219: Marín - Píntag - San Alfonso</t>
  </si>
  <si>
    <t>Marín - Píntag</t>
  </si>
  <si>
    <t>Píntag - Río Pita</t>
  </si>
  <si>
    <t>Píntag - Colíbrí</t>
  </si>
  <si>
    <t>Píntag - Espe</t>
  </si>
  <si>
    <t>Píntag - Puente 7</t>
  </si>
  <si>
    <t>Píntag - Puentes 6-5-4</t>
  </si>
  <si>
    <t>Píntag - Puentes 3-2-1</t>
  </si>
  <si>
    <t>Píntag - Desvío Playón (Simón Bolívar)</t>
  </si>
  <si>
    <t>Marín - Puente 9</t>
  </si>
  <si>
    <t>Marín - San Carlos</t>
  </si>
  <si>
    <t>Marín - San Rafael-Playa Chica</t>
  </si>
  <si>
    <t>Marín - Ushimana</t>
  </si>
  <si>
    <t>Marín - Alangasí</t>
  </si>
  <si>
    <t>Marín - La Cocha</t>
  </si>
  <si>
    <t>Palmeras - Playa Chica-El Triángulo</t>
  </si>
  <si>
    <t>La Cocha - Alangasí</t>
  </si>
  <si>
    <t>La Cocha - Puente 7</t>
  </si>
  <si>
    <t>Girón - El trébol</t>
  </si>
  <si>
    <t>Ilaló - Puente 3 2 1</t>
  </si>
  <si>
    <t>Praderas - La Merced - Alangasí</t>
  </si>
  <si>
    <t>Praderas -  El Triángulo - Puente 7</t>
  </si>
  <si>
    <t>Praderas - Desvío Playón (Simón Bolívar)</t>
  </si>
  <si>
    <r>
      <t xml:space="preserve">Ruta No. 241: Marín-Hospital INFA-Ontaneda Alta / </t>
    </r>
    <r>
      <rPr>
        <b/>
        <sz val="10"/>
        <color rgb="FFFF0000"/>
        <rFont val="Calibri"/>
        <family val="2"/>
        <scheme val="minor"/>
      </rPr>
      <t>San Juan Alto - Hospital del INFA - Marín</t>
    </r>
    <r>
      <rPr>
        <b/>
        <sz val="10"/>
        <color rgb="FFFF0000"/>
        <rFont val="Calibri (Cuerpo)"/>
      </rPr>
      <t>*</t>
    </r>
  </si>
  <si>
    <r>
      <t>Ruta No. 242: Marín - La Salle - Cuarteles (Fajardo)</t>
    </r>
    <r>
      <rPr>
        <b/>
        <sz val="10"/>
        <color rgb="FFFF0000"/>
        <rFont val="Calibri"/>
        <family val="2"/>
        <scheme val="minor"/>
      </rPr>
      <t>/La Marín - Conocoto - Amaguaña*</t>
    </r>
  </si>
  <si>
    <r>
      <t xml:space="preserve">Ruta No. 240: Marín-San Pedro de Tabaoda-Cuarteles / </t>
    </r>
    <r>
      <rPr>
        <b/>
        <sz val="10"/>
        <color rgb="FFFF0000"/>
        <rFont val="Calibri"/>
        <family val="2"/>
        <scheme val="minor"/>
      </rPr>
      <t>Santa Isabel - Conocoto - Marín</t>
    </r>
    <r>
      <rPr>
        <b/>
        <sz val="10"/>
        <color rgb="FFFF0000"/>
        <rFont val="Calibri (Cuerpo)"/>
      </rPr>
      <t>*</t>
    </r>
  </si>
  <si>
    <r>
      <t>Ruta No. 262: El Girón - El Tingo/</t>
    </r>
    <r>
      <rPr>
        <b/>
        <sz val="10"/>
        <color rgb="FFFF0000"/>
        <rFont val="Calibri (Cuerpo)"/>
      </rPr>
      <t>El Girón - La Merced*</t>
    </r>
  </si>
  <si>
    <t>San Alfonso - Píntag</t>
  </si>
  <si>
    <t>Marín - El Refugio-La Y-San Carlos-El Rosario</t>
  </si>
  <si>
    <t>Marín - Cashapamba-La Chova-Alpahuma</t>
  </si>
  <si>
    <t>Marín - San Rafael-El Triángulo</t>
  </si>
  <si>
    <t>El Nacional - Desvío Playón (Simón Bolívar)</t>
  </si>
  <si>
    <t>Marín - San Luis-El Colibrí</t>
  </si>
  <si>
    <t>Marín - Palmeras</t>
  </si>
  <si>
    <t>Marín - Cununyacu - El Nacional</t>
  </si>
  <si>
    <t>Marín  - San Alfonso</t>
  </si>
  <si>
    <t>Tarifa técnica equivalente</t>
  </si>
  <si>
    <t>Girón - El Triángulo</t>
  </si>
  <si>
    <t>Girón - Colibrí</t>
  </si>
  <si>
    <t>Girón - Santa Teresa</t>
  </si>
  <si>
    <t>Santa Teresa - Río Pita</t>
  </si>
  <si>
    <t>Santa Teresa - Chova</t>
  </si>
  <si>
    <t>Santa Teresa - Colibrí</t>
  </si>
  <si>
    <t>Santa Teresa - Triángulo</t>
  </si>
  <si>
    <t>Santa Teresa - Puentes 6-5-4</t>
  </si>
  <si>
    <t>Santa Teresa - Puentes 3-2-1</t>
  </si>
  <si>
    <t>Santa Teresa - Desvío Playón (Simón Bolívar)</t>
  </si>
  <si>
    <t xml:space="preserve">Yura - Marín </t>
  </si>
  <si>
    <t xml:space="preserve">La Tola - Marín </t>
  </si>
  <si>
    <t xml:space="preserve">Chaupiloma - Marín </t>
  </si>
  <si>
    <t xml:space="preserve">Valencia - Marín </t>
  </si>
  <si>
    <t>Tarifa actual
USD</t>
  </si>
  <si>
    <t>El Quinche - Pifo</t>
  </si>
  <si>
    <t>El Quinche - Y de Puembo</t>
  </si>
  <si>
    <t>El Quinche - Checa</t>
  </si>
  <si>
    <t>El Quinche - Yaruquí</t>
  </si>
  <si>
    <t>El Quinche - Iguiñaro</t>
  </si>
  <si>
    <t>El Quinche - Tumbaco</t>
  </si>
  <si>
    <t>El Quinche - Cumbayá</t>
  </si>
  <si>
    <t>El Quinche - Miravalle</t>
  </si>
  <si>
    <t>Iguiñaro - Checa</t>
  </si>
  <si>
    <t>Iguiñaro - Yaruquí</t>
  </si>
  <si>
    <t>Iguiñaro - Pifo</t>
  </si>
  <si>
    <t>Iguiñaro - Y de Puembo</t>
  </si>
  <si>
    <t>Iguiñaro - Tumbaco</t>
  </si>
  <si>
    <t>Iguiñaro - Cumbayá</t>
  </si>
  <si>
    <t>Iguiñaro - Miravalle</t>
  </si>
  <si>
    <t>Checa - Yaruquí</t>
  </si>
  <si>
    <t>Checa - Pifo</t>
  </si>
  <si>
    <t>Checa - Y de Puembo</t>
  </si>
  <si>
    <t>Checa - Tumbaco</t>
  </si>
  <si>
    <t>Checa - Cumbayá</t>
  </si>
  <si>
    <t>Checa - Miravalle</t>
  </si>
  <si>
    <t>Iguiñaro - Río Coca</t>
  </si>
  <si>
    <t>Checa - Río Coca</t>
  </si>
  <si>
    <t>Tumbaco - Cumbayá</t>
  </si>
  <si>
    <t>Tumbaco - Miravalle</t>
  </si>
  <si>
    <t>Pifo - Río Coca</t>
  </si>
  <si>
    <t>Pifo - Miravalle</t>
  </si>
  <si>
    <t>Pifo - Cumbayá</t>
  </si>
  <si>
    <t>Pifo - Tumbaco</t>
  </si>
  <si>
    <t>El Quinche - La Esperanza</t>
  </si>
  <si>
    <t>El Quinche - Ascázubi</t>
  </si>
  <si>
    <t>El Quinche - Monteserrín</t>
  </si>
  <si>
    <t>El Quinche - Cusubamba</t>
  </si>
  <si>
    <t>El Quinche - La Victoria</t>
  </si>
  <si>
    <t>El Quinche - Santa Mónica</t>
  </si>
  <si>
    <t>El Quinche - Bello Horizonte</t>
  </si>
  <si>
    <t>El Quinche - Guayllabamba</t>
  </si>
  <si>
    <t>Yaruquí - Pifo</t>
  </si>
  <si>
    <t>Yaruquí - Tumbaco</t>
  </si>
  <si>
    <t>Yaruquí - Cumbayá</t>
  </si>
  <si>
    <t>Yaruquí - Miravalle</t>
  </si>
  <si>
    <t>Yaruquí - Río Coca</t>
  </si>
  <si>
    <t>Pifo - Y de Puembo</t>
  </si>
  <si>
    <t>Río Coca-Y de Puembo</t>
  </si>
  <si>
    <t>Yaruquí - Y de Puembo</t>
  </si>
  <si>
    <t>Y de Puembo - Tumbaco</t>
  </si>
  <si>
    <t>Y de Puembo - Cumbayá</t>
  </si>
  <si>
    <t>Y de Puembo - Miravalle</t>
  </si>
  <si>
    <t xml:space="preserve">Y de Puembo - Río Coca </t>
  </si>
  <si>
    <t>Tumbaco - Río Coca</t>
  </si>
  <si>
    <t>Y de Puembo - El Arenal</t>
  </si>
  <si>
    <t>Pifo - El Arenal</t>
  </si>
  <si>
    <t>Checa - El Arenal</t>
  </si>
  <si>
    <t>Iguiñaro - El Arenal</t>
  </si>
  <si>
    <t>El Quinche - El Arenal</t>
  </si>
  <si>
    <t>El Quinche - Tababela</t>
  </si>
  <si>
    <t>Iguiñaro - Tababela</t>
  </si>
  <si>
    <t>Checa - Tababela</t>
  </si>
  <si>
    <t>Yaruquí - El Arenal</t>
  </si>
  <si>
    <t>Yaruquí - Tababela</t>
  </si>
  <si>
    <t>%
Incremento</t>
  </si>
  <si>
    <t>Ruta No. 228: Río Coca - El Arenal</t>
  </si>
  <si>
    <t>Ruta No. 230: Río Coca - La Morita</t>
  </si>
  <si>
    <t>Ruta No. 229: Cumbayá - Lumbisí</t>
  </si>
  <si>
    <t>Ruta No. 227: Río Coca - Collaquí</t>
  </si>
  <si>
    <t>Río Coca-La Morita-U. Central</t>
  </si>
  <si>
    <t>Ruta: Chuspiyacu - Tumbaco</t>
  </si>
  <si>
    <t>Arenal-Tumbaco-Cumbayá</t>
  </si>
  <si>
    <t xml:space="preserve">    </t>
  </si>
  <si>
    <t>Tarifa mÍnima (tramos intermedios)</t>
  </si>
  <si>
    <t>direc e indirecto</t>
  </si>
  <si>
    <t>Tarifa mínima (tramos intermedios)</t>
  </si>
  <si>
    <t>Girón - El Dean Bajo</t>
  </si>
  <si>
    <t>Ruta: Internas Varias</t>
  </si>
  <si>
    <t>Ruta No. 235: Río Coca-El Quinche</t>
  </si>
  <si>
    <t>Rutas</t>
  </si>
  <si>
    <t>TARIFAS CALCULADAS PARA LOS SERVICIOS DE TRANSPORTE 
INTRACANTONAL COMBINADO Y RURAL DEL DMQ</t>
  </si>
  <si>
    <t>Pifo-San José-Puembo-Y de Puembo</t>
  </si>
  <si>
    <t>Y de Puembo-Mangahuantag</t>
  </si>
  <si>
    <t>Y de Puembo-Nápoles</t>
  </si>
  <si>
    <t>Y de Puembo-Arrayanes</t>
  </si>
  <si>
    <t>Pifo-San José-Puembo-Río Coca</t>
  </si>
  <si>
    <t>Mangahuantag-Puembo-Río Coca</t>
  </si>
  <si>
    <t>Napoles-Puembo-Río Coca</t>
  </si>
  <si>
    <r>
      <rPr>
        <b/>
        <sz val="12"/>
        <color theme="1"/>
        <rFont val="Calibri"/>
        <family val="2"/>
        <scheme val="minor"/>
      </rPr>
      <t xml:space="preserve">Nota: </t>
    </r>
    <r>
      <rPr>
        <sz val="12"/>
        <color theme="1"/>
        <rFont val="Calibri"/>
        <family val="2"/>
        <scheme val="minor"/>
      </rPr>
      <t>Para los casos de rutas de esta zona que se incorporaren a futuro o que no consten en estos cuadros, se aplicará la misma metodología utilizada para el cálculo de las tarifas correspondientes.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</si>
</sst>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_ * #,##0.00_ ;_ * \-#,##0.00_ ;_ * &quot;-&quot;??_ ;_ @_ "/>
    <numFmt numFmtId="166" formatCode="_-* #,##0_-;\-* #,##0_-;_-* &quot;-&quot;??_-;_-@_-"/>
    <numFmt numFmtId="167" formatCode="_-* #,##0.000_-;\-* #,##0.000_-;_-* &quot;-&quot;??_-;_-@_-"/>
    <numFmt numFmtId="168" formatCode="0.0%"/>
    <numFmt numFmtId="169" formatCode="&quot;Año&quot;\ General"/>
    <numFmt numFmtId="170" formatCode="_(* #,##0_);_(* \(#,##0\);_(* &quot;-&quot;??_);_(@_)"/>
    <numFmt numFmtId="171" formatCode="_-* #,##0.00\ _€_-;\-* #,##0.00\ _€_-;_-* &quot;-&quot;??\ _€_-;_-@_-"/>
    <numFmt numFmtId="172" formatCode="0.000"/>
    <numFmt numFmtId="173" formatCode="#,##0;[Red]#,##0"/>
    <numFmt numFmtId="174" formatCode="0.0000"/>
    <numFmt numFmtId="175" formatCode="_(&quot;$&quot;\ * #,##0.00_);_(&quot;$&quot;\ * \(#,##0.00\);_(&quot;$&quot;\ * &quot;-&quot;??_);_(@_)"/>
    <numFmt numFmtId="176" formatCode="_(* #,##0.0_);_(* \(#,##0.0\);_(* &quot;-&quot;??_);_(@_)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7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 (Cuerpo)"/>
    </font>
    <font>
      <sz val="9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9"/>
      <color rgb="FF000000"/>
      <name val="Tahoma"/>
      <family val="2"/>
    </font>
    <font>
      <sz val="7"/>
      <color rgb="FF00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F5F5F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2" tint="-0.249977111117893"/>
      </bottom>
      <diagonal/>
    </border>
    <border>
      <left/>
      <right style="thin">
        <color indexed="64"/>
      </right>
      <top/>
      <bottom style="double">
        <color theme="2" tint="-0.249977111117893"/>
      </bottom>
      <diagonal/>
    </border>
    <border>
      <left/>
      <right/>
      <top style="double">
        <color theme="2" tint="-0.249977111117893"/>
      </top>
      <bottom style="double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88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64" fontId="0" fillId="0" borderId="0" xfId="1" applyFont="1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5" fontId="0" fillId="0" borderId="0" xfId="0" applyNumberFormat="1"/>
    <xf numFmtId="0" fontId="4" fillId="0" borderId="0" xfId="0" applyFont="1"/>
    <xf numFmtId="168" fontId="3" fillId="0" borderId="2" xfId="3" applyNumberFormat="1" applyBorder="1" applyAlignment="1">
      <alignment horizontal="center" vertical="center"/>
    </xf>
    <xf numFmtId="169" fontId="10" fillId="7" borderId="7" xfId="4" applyNumberFormat="1" applyFont="1" applyFill="1" applyBorder="1" applyAlignment="1">
      <alignment horizontal="center"/>
    </xf>
    <xf numFmtId="0" fontId="0" fillId="8" borderId="0" xfId="0" applyFill="1"/>
    <xf numFmtId="164" fontId="0" fillId="8" borderId="0" xfId="4" applyFont="1" applyFill="1"/>
    <xf numFmtId="170" fontId="0" fillId="2" borderId="0" xfId="0" applyNumberFormat="1" applyFill="1"/>
    <xf numFmtId="164" fontId="0" fillId="2" borderId="0" xfId="1" applyFont="1" applyFill="1"/>
    <xf numFmtId="170" fontId="0" fillId="0" borderId="0" xfId="0" applyNumberFormat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9" fontId="0" fillId="0" borderId="0" xfId="3" applyFont="1"/>
    <xf numFmtId="9" fontId="0" fillId="0" borderId="0" xfId="0" applyNumberFormat="1"/>
    <xf numFmtId="164" fontId="4" fillId="0" borderId="0" xfId="0" applyNumberFormat="1" applyFont="1" applyAlignment="1">
      <alignment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9" fontId="0" fillId="0" borderId="2" xfId="3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71" fontId="0" fillId="0" borderId="0" xfId="0" applyNumberFormat="1"/>
    <xf numFmtId="0" fontId="0" fillId="3" borderId="8" xfId="0" applyFill="1" applyBorder="1" applyAlignment="1">
      <alignment horizontal="center" vertical="center"/>
    </xf>
    <xf numFmtId="164" fontId="0" fillId="0" borderId="2" xfId="0" applyNumberFormat="1" applyBorder="1"/>
    <xf numFmtId="172" fontId="0" fillId="0" borderId="2" xfId="0" applyNumberFormat="1" applyBorder="1"/>
    <xf numFmtId="164" fontId="0" fillId="0" borderId="2" xfId="1" applyFont="1" applyBorder="1"/>
    <xf numFmtId="164" fontId="0" fillId="9" borderId="2" xfId="1" applyFont="1" applyFill="1" applyBorder="1"/>
    <xf numFmtId="0" fontId="4" fillId="0" borderId="0" xfId="0" applyFont="1" applyAlignment="1">
      <alignment wrapText="1"/>
    </xf>
    <xf numFmtId="0" fontId="4" fillId="9" borderId="0" xfId="0" applyFont="1" applyFill="1"/>
    <xf numFmtId="0" fontId="0" fillId="9" borderId="0" xfId="0" applyFill="1"/>
    <xf numFmtId="166" fontId="0" fillId="2" borderId="0" xfId="1" applyNumberFormat="1" applyFont="1" applyFill="1"/>
    <xf numFmtId="166" fontId="0" fillId="0" borderId="0" xfId="1" applyNumberFormat="1" applyFont="1"/>
    <xf numFmtId="0" fontId="4" fillId="0" borderId="2" xfId="0" applyFont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0" fontId="0" fillId="0" borderId="2" xfId="3" applyNumberFormat="1" applyFont="1" applyBorder="1" applyAlignment="1">
      <alignment horizontal="center" vertical="center"/>
    </xf>
    <xf numFmtId="17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9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173" fontId="0" fillId="2" borderId="2" xfId="1" applyNumberFormat="1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72" fontId="0" fillId="9" borderId="2" xfId="0" applyNumberForma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vertical="center" wrapText="1"/>
    </xf>
    <xf numFmtId="10" fontId="0" fillId="2" borderId="0" xfId="3" applyNumberFormat="1" applyFont="1" applyFill="1" applyAlignment="1">
      <alignment horizontal="center" vertical="center"/>
    </xf>
    <xf numFmtId="10" fontId="0" fillId="9" borderId="2" xfId="0" applyNumberFormat="1" applyFill="1" applyBorder="1" applyAlignment="1">
      <alignment horizontal="center"/>
    </xf>
    <xf numFmtId="172" fontId="0" fillId="0" borderId="2" xfId="0" applyNumberFormat="1" applyBorder="1" applyAlignment="1">
      <alignment horizontal="center"/>
    </xf>
    <xf numFmtId="0" fontId="11" fillId="0" borderId="0" xfId="5"/>
    <xf numFmtId="0" fontId="12" fillId="0" borderId="0" xfId="5" applyFont="1"/>
    <xf numFmtId="0" fontId="13" fillId="0" borderId="0" xfId="5" applyFont="1"/>
    <xf numFmtId="0" fontId="14" fillId="0" borderId="0" xfId="5" applyFont="1"/>
    <xf numFmtId="0" fontId="16" fillId="5" borderId="2" xfId="5" applyFont="1" applyFill="1" applyBorder="1" applyAlignment="1">
      <alignment horizontal="center" vertical="center" wrapText="1"/>
    </xf>
    <xf numFmtId="1" fontId="16" fillId="5" borderId="2" xfId="5" applyNumberFormat="1" applyFont="1" applyFill="1" applyBorder="1" applyAlignment="1">
      <alignment horizontal="center" vertical="center"/>
    </xf>
    <xf numFmtId="164" fontId="16" fillId="5" borderId="2" xfId="1" applyFont="1" applyFill="1" applyBorder="1" applyAlignment="1">
      <alignment horizontal="center" vertical="center"/>
    </xf>
    <xf numFmtId="164" fontId="16" fillId="5" borderId="2" xfId="5" applyNumberFormat="1" applyFont="1" applyFill="1" applyBorder="1" applyAlignment="1">
      <alignment horizontal="center" vertical="center"/>
    </xf>
    <xf numFmtId="171" fontId="17" fillId="5" borderId="2" xfId="6" applyFont="1" applyFill="1" applyBorder="1" applyAlignment="1">
      <alignment horizontal="center" vertical="center"/>
    </xf>
    <xf numFmtId="0" fontId="16" fillId="5" borderId="2" xfId="5" applyFont="1" applyFill="1" applyBorder="1" applyAlignment="1">
      <alignment horizontal="center" vertical="center"/>
    </xf>
    <xf numFmtId="172" fontId="16" fillId="5" borderId="2" xfId="5" applyNumberFormat="1" applyFont="1" applyFill="1" applyBorder="1" applyAlignment="1">
      <alignment horizontal="center" vertical="center"/>
    </xf>
    <xf numFmtId="9" fontId="17" fillId="5" borderId="2" xfId="7" applyFont="1" applyFill="1" applyBorder="1" applyAlignment="1">
      <alignment horizontal="center" vertical="center"/>
    </xf>
    <xf numFmtId="2" fontId="16" fillId="5" borderId="2" xfId="5" applyNumberFormat="1" applyFont="1" applyFill="1" applyBorder="1" applyAlignment="1">
      <alignment horizontal="center" vertical="center"/>
    </xf>
    <xf numFmtId="174" fontId="15" fillId="9" borderId="2" xfId="5" applyNumberFormat="1" applyFont="1" applyFill="1" applyBorder="1" applyAlignment="1">
      <alignment horizontal="center" vertical="center"/>
    </xf>
    <xf numFmtId="164" fontId="14" fillId="0" borderId="0" xfId="1" applyFont="1"/>
    <xf numFmtId="0" fontId="14" fillId="0" borderId="0" xfId="5" applyFont="1" applyAlignment="1">
      <alignment vertical="center"/>
    </xf>
    <xf numFmtId="0" fontId="13" fillId="0" borderId="0" xfId="5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5" fontId="9" fillId="0" borderId="2" xfId="2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9" fontId="9" fillId="0" borderId="2" xfId="3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75" fontId="9" fillId="2" borderId="2" xfId="2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75" fontId="9" fillId="0" borderId="0" xfId="2" applyFont="1" applyAlignment="1">
      <alignment vertical="center"/>
    </xf>
    <xf numFmtId="0" fontId="9" fillId="0" borderId="10" xfId="0" applyFont="1" applyBorder="1" applyAlignment="1">
      <alignment vertical="center"/>
    </xf>
    <xf numFmtId="175" fontId="9" fillId="0" borderId="10" xfId="2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75" fontId="9" fillId="0" borderId="8" xfId="2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75" fontId="9" fillId="0" borderId="16" xfId="2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9" fontId="9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75" fontId="9" fillId="0" borderId="0" xfId="2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9" fontId="9" fillId="0" borderId="0" xfId="3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2" fontId="9" fillId="0" borderId="0" xfId="1" applyNumberFormat="1" applyFont="1" applyBorder="1" applyAlignment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75" fontId="9" fillId="0" borderId="2" xfId="2" applyFont="1" applyFill="1" applyBorder="1" applyAlignment="1">
      <alignment vertical="center"/>
    </xf>
    <xf numFmtId="0" fontId="9" fillId="0" borderId="0" xfId="0" applyFont="1" applyFill="1"/>
    <xf numFmtId="0" fontId="9" fillId="0" borderId="2" xfId="0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9" fontId="9" fillId="0" borderId="2" xfId="3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175" fontId="9" fillId="0" borderId="9" xfId="2" applyFont="1" applyFill="1" applyBorder="1" applyAlignment="1">
      <alignment vertical="center"/>
    </xf>
    <xf numFmtId="0" fontId="8" fillId="11" borderId="2" xfId="0" applyFont="1" applyFill="1" applyBorder="1" applyAlignment="1">
      <alignment horizontal="center" vertical="center" wrapText="1"/>
    </xf>
    <xf numFmtId="2" fontId="8" fillId="11" borderId="2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15" fillId="11" borderId="2" xfId="5" applyFont="1" applyFill="1" applyBorder="1" applyAlignment="1">
      <alignment horizontal="center" vertical="center" wrapText="1"/>
    </xf>
    <xf numFmtId="164" fontId="0" fillId="12" borderId="0" xfId="1" applyFont="1" applyFill="1"/>
    <xf numFmtId="164" fontId="0" fillId="6" borderId="0" xfId="1" applyFont="1" applyFill="1"/>
    <xf numFmtId="164" fontId="0" fillId="13" borderId="0" xfId="1" applyFont="1" applyFill="1"/>
    <xf numFmtId="0" fontId="9" fillId="14" borderId="2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2" fontId="8" fillId="14" borderId="2" xfId="0" applyNumberFormat="1" applyFont="1" applyFill="1" applyBorder="1" applyAlignment="1">
      <alignment horizontal="center" vertical="center" wrapText="1"/>
    </xf>
    <xf numFmtId="0" fontId="8" fillId="14" borderId="2" xfId="0" applyNumberFormat="1" applyFont="1" applyFill="1" applyBorder="1" applyAlignment="1">
      <alignment horizontal="center" vertical="center" wrapText="1"/>
    </xf>
    <xf numFmtId="0" fontId="8" fillId="14" borderId="2" xfId="0" applyNumberFormat="1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2" fontId="9" fillId="13" borderId="2" xfId="0" applyNumberFormat="1" applyFont="1" applyFill="1" applyBorder="1" applyAlignment="1">
      <alignment horizontal="center" vertical="center"/>
    </xf>
    <xf numFmtId="2" fontId="9" fillId="13" borderId="2" xfId="1" applyNumberFormat="1" applyFont="1" applyFill="1" applyBorder="1" applyAlignment="1">
      <alignment horizontal="center" vertical="center" wrapText="1"/>
    </xf>
    <xf numFmtId="9" fontId="9" fillId="13" borderId="2" xfId="3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0" borderId="0" xfId="2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74" fontId="8" fillId="15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4" fontId="0" fillId="16" borderId="0" xfId="1" applyFont="1" applyFill="1"/>
    <xf numFmtId="164" fontId="0" fillId="17" borderId="0" xfId="1" applyFont="1" applyFill="1"/>
    <xf numFmtId="10" fontId="3" fillId="0" borderId="2" xfId="3" applyNumberForma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170" fontId="0" fillId="8" borderId="0" xfId="4" applyNumberFormat="1" applyFont="1" applyFill="1" applyBorder="1"/>
    <xf numFmtId="0" fontId="29" fillId="0" borderId="2" xfId="0" applyFont="1" applyFill="1" applyBorder="1" applyAlignment="1">
      <alignment vertical="center"/>
    </xf>
    <xf numFmtId="175" fontId="29" fillId="0" borderId="2" xfId="2" applyFont="1" applyFill="1" applyBorder="1" applyAlignment="1">
      <alignment vertical="center"/>
    </xf>
    <xf numFmtId="0" fontId="29" fillId="0" borderId="2" xfId="0" applyNumberFormat="1" applyFont="1" applyFill="1" applyBorder="1" applyAlignment="1">
      <alignment horizontal="center" vertical="center"/>
    </xf>
    <xf numFmtId="2" fontId="29" fillId="0" borderId="2" xfId="0" applyNumberFormat="1" applyFont="1" applyFill="1" applyBorder="1" applyAlignment="1">
      <alignment horizontal="center" vertical="center"/>
    </xf>
    <xf numFmtId="2" fontId="29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7" fontId="0" fillId="0" borderId="2" xfId="1" applyNumberFormat="1" applyFont="1" applyBorder="1" applyAlignment="1">
      <alignment horizontal="center" vertical="center"/>
    </xf>
    <xf numFmtId="166" fontId="0" fillId="4" borderId="2" xfId="1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166" fontId="0" fillId="5" borderId="2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6" fontId="0" fillId="6" borderId="2" xfId="0" applyNumberFormat="1" applyFont="1" applyFill="1" applyBorder="1" applyAlignment="1">
      <alignment horizontal="center" vertical="center"/>
    </xf>
    <xf numFmtId="166" fontId="0" fillId="0" borderId="0" xfId="0" applyNumberFormat="1" applyFont="1"/>
    <xf numFmtId="1" fontId="0" fillId="0" borderId="0" xfId="0" applyNumberFormat="1" applyFont="1"/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2" borderId="0" xfId="0" applyFont="1" applyFill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174" fontId="8" fillId="15" borderId="10" xfId="0" applyNumberFormat="1" applyFont="1" applyFill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76" fontId="0" fillId="8" borderId="0" xfId="4" applyNumberFormat="1" applyFont="1" applyFill="1"/>
    <xf numFmtId="2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2" fontId="9" fillId="0" borderId="0" xfId="0" quotePrefix="1" applyNumberFormat="1" applyFont="1" applyFill="1" applyAlignment="1">
      <alignment horizontal="center" vertical="center"/>
    </xf>
    <xf numFmtId="0" fontId="9" fillId="18" borderId="2" xfId="0" applyFont="1" applyFill="1" applyBorder="1" applyAlignment="1">
      <alignment vertical="center"/>
    </xf>
    <xf numFmtId="175" fontId="9" fillId="18" borderId="2" xfId="2" applyFont="1" applyFill="1" applyBorder="1" applyAlignment="1">
      <alignment vertical="center"/>
    </xf>
    <xf numFmtId="0" fontId="9" fillId="1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169" fontId="10" fillId="7" borderId="7" xfId="4" applyNumberFormat="1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3" fillId="0" borderId="0" xfId="5" applyFont="1" applyAlignment="1">
      <alignment horizontal="left"/>
    </xf>
    <xf numFmtId="0" fontId="14" fillId="0" borderId="0" xfId="5" applyFont="1" applyAlignment="1">
      <alignment horizontal="left" wrapText="1"/>
    </xf>
    <xf numFmtId="0" fontId="14" fillId="0" borderId="0" xfId="5" applyFont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30" fillId="11" borderId="11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1" applyNumberFormat="1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2" fontId="9" fillId="0" borderId="10" xfId="1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vertical="center"/>
    </xf>
    <xf numFmtId="2" fontId="9" fillId="0" borderId="14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6" xr:uid="{0476C30A-6B63-5B4E-83DA-9A65FBCAC654}"/>
    <cellStyle name="Millares 8" xfId="4" xr:uid="{ADB523D7-517C-7245-8AFE-CB4CA8B25C60}"/>
    <cellStyle name="Moneda" xfId="2" builtinId="4"/>
    <cellStyle name="Normal" xfId="0" builtinId="0"/>
    <cellStyle name="Normal 2" xfId="5" xr:uid="{05F4883F-5D79-8B46-8BC9-4BAA8ED0BB41}"/>
    <cellStyle name="Porcentaje" xfId="3" builtinId="5"/>
    <cellStyle name="Porcentaje 2" xfId="7" xr:uid="{8BADCF5A-8F28-6B49-A5B7-8AB5706194BD}"/>
  </cellStyles>
  <dxfs count="0"/>
  <tableStyles count="0" defaultTableStyle="TableStyleMedium2" defaultPivotStyle="PivotStyleLight16"/>
  <colors>
    <mruColors>
      <color rgb="FF00F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Estructura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PCampoverde/Mis%20documentos/NDLLM/STSS/STSS_translatinos/Matriz%20de%20riesg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dgortaire/Escritorio/Informe%20Final%20Carta%20Mstro.%20y%20Tarifa%20de%20Equilibrio/Documents%20and%20Settings/Usuario/Escritorio/Estructura%20mode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CCN_Resultad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Documents%20and%20Settings/All%20Users/Documents/demandaHoraria/CCN_Asignacion_A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Y:/STSS%20326.00/cuadrada%20de%20la%20comparacion%20LG-D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Registro de cambios"/>
      <sheetName val="Tarifas actuales"/>
      <sheetName val="Flota por líneas involucradas"/>
      <sheetName val="Resultados ARRANQUE"/>
      <sheetName val="Condiciones escenario prelimina"/>
      <sheetName val="Costos Comp"/>
    </sheetNames>
    <sheetDataSet>
      <sheetData sheetId="0" refreshError="1"/>
      <sheetData sheetId="1" refreshError="1">
        <row r="57">
          <cell r="E57">
            <v>12.8</v>
          </cell>
        </row>
        <row r="58">
          <cell r="E58">
            <v>12.7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ries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camb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"/>
      <sheetName val="Definiciones Master"/>
    </sheetNames>
    <sheetDataSet>
      <sheetData sheetId="0" refreshError="1">
        <row r="35">
          <cell r="D35" t="str">
            <v>1 = Incluir</v>
          </cell>
          <cell r="E35" t="str">
            <v>Articulado</v>
          </cell>
          <cell r="F35" t="str">
            <v>Tipo 1</v>
          </cell>
          <cell r="G35" t="str">
            <v>Tipo 2</v>
          </cell>
          <cell r="H35" t="str">
            <v>Especial</v>
          </cell>
        </row>
        <row r="36">
          <cell r="A36" t="str">
            <v>America/Prensa</v>
          </cell>
        </row>
        <row r="37">
          <cell r="A37" t="str">
            <v>T01</v>
          </cell>
          <cell r="B37" t="str">
            <v>Ofélia</v>
          </cell>
          <cell r="C37" t="str">
            <v>Varela</v>
          </cell>
          <cell r="D37">
            <v>1</v>
          </cell>
          <cell r="E37">
            <v>33</v>
          </cell>
          <cell r="F37">
            <v>0</v>
          </cell>
          <cell r="G37">
            <v>0</v>
          </cell>
          <cell r="H37">
            <v>0</v>
          </cell>
          <cell r="I37">
            <v>7025.0753096179205</v>
          </cell>
          <cell r="J37">
            <v>231251.48521739137</v>
          </cell>
          <cell r="K37">
            <v>342.93181818181819</v>
          </cell>
          <cell r="L37">
            <v>0.96131683835818293</v>
          </cell>
          <cell r="M37">
            <v>6736.5438374186888</v>
          </cell>
          <cell r="N37">
            <v>222305.94663481673</v>
          </cell>
          <cell r="O37">
            <v>2667671.3596178009</v>
          </cell>
          <cell r="P37">
            <v>109497.78</v>
          </cell>
          <cell r="Q37">
            <v>59135.32</v>
          </cell>
          <cell r="R37">
            <v>39050.449999999997</v>
          </cell>
          <cell r="S37">
            <v>2725164.7033333331</v>
          </cell>
          <cell r="T37">
            <v>613979.60766099999</v>
          </cell>
          <cell r="U37">
            <v>7367755.2919319998</v>
          </cell>
          <cell r="V37">
            <v>6630979.7627387997</v>
          </cell>
          <cell r="W37">
            <v>0.25</v>
          </cell>
          <cell r="X37">
            <v>0.25</v>
          </cell>
        </row>
        <row r="38">
          <cell r="A38" t="str">
            <v>T02</v>
          </cell>
          <cell r="D38">
            <v>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0.25</v>
          </cell>
          <cell r="X38">
            <v>0.25</v>
          </cell>
        </row>
        <row r="39">
          <cell r="A39" t="str">
            <v>T03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0.25</v>
          </cell>
          <cell r="X39">
            <v>0.25</v>
          </cell>
        </row>
        <row r="40">
          <cell r="A40" t="str">
            <v>T04</v>
          </cell>
          <cell r="B40" t="str">
            <v>Ofélia</v>
          </cell>
          <cell r="C40" t="str">
            <v>Seminario Mayor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0.25</v>
          </cell>
          <cell r="X40">
            <v>0.25</v>
          </cell>
        </row>
        <row r="41">
          <cell r="B41" t="str">
            <v>Subtotal flota operacional</v>
          </cell>
          <cell r="E41">
            <v>33</v>
          </cell>
          <cell r="F41">
            <v>0</v>
          </cell>
          <cell r="G41">
            <v>0</v>
          </cell>
          <cell r="H41">
            <v>0</v>
          </cell>
          <cell r="J41">
            <v>231251.48521739137</v>
          </cell>
          <cell r="N41">
            <v>222305.94663481673</v>
          </cell>
          <cell r="O41">
            <v>2667671.3596178009</v>
          </cell>
          <cell r="P41">
            <v>109497.78</v>
          </cell>
          <cell r="Q41">
            <v>59135.32</v>
          </cell>
          <cell r="R41">
            <v>39050.449999999997</v>
          </cell>
          <cell r="S41">
            <v>2725164.7033333331</v>
          </cell>
          <cell r="T41">
            <v>613979.60766099999</v>
          </cell>
          <cell r="U41">
            <v>7367755.2919319998</v>
          </cell>
          <cell r="V41">
            <v>6630979.7627387997</v>
          </cell>
        </row>
        <row r="42">
          <cell r="A42" t="str">
            <v>Amazonas</v>
          </cell>
        </row>
        <row r="43">
          <cell r="A43" t="str">
            <v>T05</v>
          </cell>
          <cell r="B43" t="str">
            <v>Congreso</v>
          </cell>
          <cell r="C43" t="str">
            <v>Aeropuerto</v>
          </cell>
          <cell r="D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0.25</v>
          </cell>
          <cell r="X43">
            <v>0.25</v>
          </cell>
        </row>
        <row r="44">
          <cell r="A44" t="str">
            <v>T06</v>
          </cell>
          <cell r="B44" t="str">
            <v>Congreso</v>
          </cell>
          <cell r="C44" t="str">
            <v>Carcelén</v>
          </cell>
          <cell r="D44">
            <v>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0.25</v>
          </cell>
          <cell r="X44">
            <v>0.25</v>
          </cell>
        </row>
        <row r="45">
          <cell r="B45" t="str">
            <v>Subtotal flota operacional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 t="str">
            <v>Total</v>
          </cell>
          <cell r="E46">
            <v>33</v>
          </cell>
          <cell r="F46">
            <v>0</v>
          </cell>
          <cell r="G46">
            <v>0</v>
          </cell>
          <cell r="H46">
            <v>0</v>
          </cell>
          <cell r="J46">
            <v>231251.48521739137</v>
          </cell>
          <cell r="N46">
            <v>222305.94663481673</v>
          </cell>
          <cell r="O46">
            <v>2667671.3596178009</v>
          </cell>
          <cell r="P46">
            <v>109497.78</v>
          </cell>
          <cell r="Q46">
            <v>59135.32</v>
          </cell>
          <cell r="R46">
            <v>39050.449999999997</v>
          </cell>
          <cell r="S46">
            <v>2725164.7033333331</v>
          </cell>
          <cell r="T46">
            <v>613979.60766099999</v>
          </cell>
          <cell r="U46">
            <v>7367755.2919319998</v>
          </cell>
          <cell r="V46">
            <v>6630979.7627387997</v>
          </cell>
        </row>
        <row r="47">
          <cell r="A47" t="str">
            <v>ALIMENTADORES</v>
          </cell>
          <cell r="D47" t="str">
            <v>Incluir/Excluir</v>
          </cell>
          <cell r="E47" t="str">
            <v>Flota</v>
          </cell>
          <cell r="I47" t="str">
            <v>km/bus/mes</v>
          </cell>
          <cell r="J47" t="str">
            <v>Km/ruta/mes</v>
          </cell>
          <cell r="K47" t="str">
            <v>Horas/bus/mes</v>
          </cell>
          <cell r="L47" t="str">
            <v>Costo veh/km</v>
          </cell>
          <cell r="M47" t="str">
            <v>Costo/veh/mes</v>
          </cell>
          <cell r="N47" t="str">
            <v>Costo/ruta/mes</v>
          </cell>
          <cell r="O47" t="str">
            <v>Costo/ruta/año</v>
          </cell>
          <cell r="P47" t="str">
            <v xml:space="preserve">Pas/dia normal </v>
          </cell>
          <cell r="Q47" t="str">
            <v>Pas/dia  Sabado</v>
          </cell>
          <cell r="R47" t="str">
            <v>Pas/dia Domingo</v>
          </cell>
          <cell r="S47" t="str">
            <v>Pas/ruta/mes</v>
          </cell>
          <cell r="T47" t="str">
            <v>Ingreso/mes</v>
          </cell>
          <cell r="U47" t="str">
            <v>Ingresos/año</v>
          </cell>
          <cell r="V47" t="str">
            <v>Ingresos anuales con % evasión</v>
          </cell>
          <cell r="W47" t="str">
            <v>Integrado</v>
          </cell>
          <cell r="X47" t="str">
            <v>No Integrado</v>
          </cell>
        </row>
        <row r="48">
          <cell r="A48" t="str">
            <v>Centro/Sur</v>
          </cell>
          <cell r="D48" t="str">
            <v>1 = Incluir</v>
          </cell>
          <cell r="E48" t="str">
            <v>Articulado</v>
          </cell>
          <cell r="F48" t="str">
            <v>Tipo 1</v>
          </cell>
          <cell r="G48" t="str">
            <v>Tipo 2</v>
          </cell>
          <cell r="H48" t="str">
            <v>Especial</v>
          </cell>
        </row>
        <row r="49">
          <cell r="A49" t="str">
            <v>A02</v>
          </cell>
          <cell r="B49" t="str">
            <v>Seminario Mayor</v>
          </cell>
          <cell r="C49" t="str">
            <v>Panecillo</v>
          </cell>
          <cell r="D49">
            <v>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0.25</v>
          </cell>
        </row>
        <row r="50">
          <cell r="A50" t="str">
            <v>A03</v>
          </cell>
          <cell r="B50" t="str">
            <v>Seminario Mayor</v>
          </cell>
          <cell r="C50" t="str">
            <v>Marin</v>
          </cell>
          <cell r="D50">
            <v>1</v>
          </cell>
          <cell r="E50">
            <v>0</v>
          </cell>
          <cell r="F50">
            <v>0</v>
          </cell>
          <cell r="G50">
            <v>15</v>
          </cell>
          <cell r="H50">
            <v>0</v>
          </cell>
          <cell r="I50">
            <v>6096.752063492062</v>
          </cell>
          <cell r="J50">
            <v>91409.947619047598</v>
          </cell>
          <cell r="K50">
            <v>412.18888888888887</v>
          </cell>
          <cell r="L50">
            <v>0.81538536627715608</v>
          </cell>
          <cell r="M50">
            <v>4968.9555747155191</v>
          </cell>
          <cell r="N50">
            <v>74534.333620732781</v>
          </cell>
          <cell r="O50">
            <v>894412.00344879343</v>
          </cell>
          <cell r="P50">
            <v>47438.204610034059</v>
          </cell>
          <cell r="Q50">
            <v>28859.518507426055</v>
          </cell>
          <cell r="R50">
            <v>20735.012003872216</v>
          </cell>
          <cell r="S50">
            <v>1214126.5946681073</v>
          </cell>
          <cell r="T50">
            <v>110149.42916642544</v>
          </cell>
          <cell r="U50">
            <v>1321793.1499971054</v>
          </cell>
          <cell r="V50">
            <v>1189613.8349973948</v>
          </cell>
          <cell r="W50">
            <v>0</v>
          </cell>
          <cell r="X50">
            <v>0.25</v>
          </cell>
        </row>
        <row r="51">
          <cell r="A51" t="str">
            <v>A04</v>
          </cell>
          <cell r="B51" t="str">
            <v>Seminario Mayor</v>
          </cell>
          <cell r="C51" t="str">
            <v>S Pablo</v>
          </cell>
          <cell r="D51">
            <v>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0.25</v>
          </cell>
        </row>
        <row r="52">
          <cell r="A52" t="str">
            <v>Carcelén</v>
          </cell>
        </row>
        <row r="53">
          <cell r="A53" t="str">
            <v>A09</v>
          </cell>
          <cell r="B53" t="str">
            <v>Ofélia</v>
          </cell>
          <cell r="C53" t="str">
            <v>Carcelen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0.25</v>
          </cell>
        </row>
        <row r="54">
          <cell r="A54" t="str">
            <v>A10</v>
          </cell>
          <cell r="B54" t="str">
            <v>Ofélia</v>
          </cell>
          <cell r="C54" t="str">
            <v>Carcelen bajo</v>
          </cell>
          <cell r="D54">
            <v>1</v>
          </cell>
          <cell r="E54">
            <v>0</v>
          </cell>
          <cell r="F54">
            <v>0</v>
          </cell>
          <cell r="G54">
            <v>8</v>
          </cell>
          <cell r="H54">
            <v>0</v>
          </cell>
          <cell r="I54">
            <v>7230.8334659090933</v>
          </cell>
          <cell r="J54">
            <v>57579.334393939411</v>
          </cell>
          <cell r="K54">
            <v>347.36458333333331</v>
          </cell>
          <cell r="L54">
            <v>0.66598401586370248</v>
          </cell>
          <cell r="M54">
            <v>4793.3645438043468</v>
          </cell>
          <cell r="N54">
            <v>38346.916350434774</v>
          </cell>
          <cell r="O54">
            <v>460162.99620521732</v>
          </cell>
          <cell r="P54">
            <v>8811.0133904521917</v>
          </cell>
          <cell r="Q54">
            <v>5140.8170117724167</v>
          </cell>
          <cell r="R54">
            <v>3042.6000000000004</v>
          </cell>
          <cell r="S54">
            <v>220397.10015191577</v>
          </cell>
          <cell r="T54">
            <v>10522.027396743224</v>
          </cell>
          <cell r="U54">
            <v>126264.3287609187</v>
          </cell>
          <cell r="V54">
            <v>113637.89588482682</v>
          </cell>
          <cell r="W54">
            <v>0</v>
          </cell>
          <cell r="X54">
            <v>0.25</v>
          </cell>
        </row>
        <row r="55">
          <cell r="A55" t="str">
            <v>Laderas</v>
          </cell>
        </row>
        <row r="56">
          <cell r="A56" t="str">
            <v>A05</v>
          </cell>
          <cell r="B56" t="str">
            <v>Ofélia</v>
          </cell>
          <cell r="C56" t="str">
            <v>Rancho Alto</v>
          </cell>
          <cell r="D56">
            <v>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0.25</v>
          </cell>
        </row>
        <row r="57">
          <cell r="A57" t="str">
            <v>A06</v>
          </cell>
          <cell r="B57" t="str">
            <v>Ofélia</v>
          </cell>
          <cell r="C57" t="str">
            <v>Colinas del Norte</v>
          </cell>
          <cell r="D57">
            <v>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</v>
          </cell>
        </row>
        <row r="58">
          <cell r="A58" t="str">
            <v>A07</v>
          </cell>
          <cell r="B58" t="str">
            <v>Ofélia</v>
          </cell>
          <cell r="C58" t="str">
            <v>Pisuli</v>
          </cell>
          <cell r="D58">
            <v>1</v>
          </cell>
          <cell r="E58">
            <v>0</v>
          </cell>
          <cell r="F58">
            <v>0</v>
          </cell>
          <cell r="G58">
            <v>9</v>
          </cell>
          <cell r="H58">
            <v>0</v>
          </cell>
          <cell r="I58">
            <v>7229.775661375661</v>
          </cell>
          <cell r="J58">
            <v>64766.647619047617</v>
          </cell>
          <cell r="K58">
            <v>342.2407407407407</v>
          </cell>
          <cell r="L58">
            <v>0.66282675420082415</v>
          </cell>
          <cell r="M58">
            <v>4769.8963135335407</v>
          </cell>
          <cell r="N58">
            <v>42929.066821801869</v>
          </cell>
          <cell r="O58">
            <v>515148.80186162243</v>
          </cell>
          <cell r="P58">
            <v>10131</v>
          </cell>
          <cell r="Q58">
            <v>4352</v>
          </cell>
          <cell r="R58">
            <v>3644</v>
          </cell>
          <cell r="S58">
            <v>247541.58333333334</v>
          </cell>
          <cell r="T58">
            <v>10259.254966049799</v>
          </cell>
          <cell r="U58">
            <v>123111.05959259759</v>
          </cell>
          <cell r="V58">
            <v>110799.95363333783</v>
          </cell>
          <cell r="W58">
            <v>0</v>
          </cell>
          <cell r="X58">
            <v>0.25</v>
          </cell>
        </row>
        <row r="59">
          <cell r="A59" t="str">
            <v>A08</v>
          </cell>
          <cell r="B59" t="str">
            <v>Ofélia</v>
          </cell>
          <cell r="C59" t="str">
            <v>Roldos</v>
          </cell>
          <cell r="D59">
            <v>1</v>
          </cell>
          <cell r="E59">
            <v>0</v>
          </cell>
          <cell r="F59">
            <v>0</v>
          </cell>
          <cell r="G59">
            <v>7</v>
          </cell>
          <cell r="H59">
            <v>0</v>
          </cell>
          <cell r="I59">
            <v>6793.905587507732</v>
          </cell>
          <cell r="J59">
            <v>47372.67244588746</v>
          </cell>
          <cell r="K59">
            <v>357.76190476190476</v>
          </cell>
          <cell r="L59">
            <v>0.70278168353245218</v>
          </cell>
          <cell r="M59">
            <v>4756.0923564217428</v>
          </cell>
          <cell r="N59">
            <v>33292.646494952198</v>
          </cell>
          <cell r="O59">
            <v>399511.75793942634</v>
          </cell>
          <cell r="P59">
            <v>14544.086381573003</v>
          </cell>
          <cell r="Q59">
            <v>6298.5241267046495</v>
          </cell>
          <cell r="R59">
            <v>5297</v>
          </cell>
          <cell r="S59">
            <v>355926.35328946792</v>
          </cell>
          <cell r="T59">
            <v>14759.469668856234</v>
          </cell>
          <cell r="U59">
            <v>177113.63602627482</v>
          </cell>
          <cell r="V59">
            <v>159402.27242364734</v>
          </cell>
          <cell r="W59">
            <v>0</v>
          </cell>
          <cell r="X59">
            <v>0.25</v>
          </cell>
        </row>
        <row r="60">
          <cell r="A60" t="str">
            <v>Mitad del Mundo</v>
          </cell>
        </row>
        <row r="61">
          <cell r="A61" t="str">
            <v>A11</v>
          </cell>
          <cell r="B61" t="str">
            <v>Ofélia</v>
          </cell>
          <cell r="C61" t="str">
            <v>Pomasqui</v>
          </cell>
          <cell r="D61">
            <v>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0.05</v>
          </cell>
          <cell r="X61">
            <v>0.25</v>
          </cell>
        </row>
        <row r="62">
          <cell r="A62" t="str">
            <v>A12</v>
          </cell>
          <cell r="B62" t="str">
            <v>Ofélia</v>
          </cell>
          <cell r="C62" t="str">
            <v>S Antonio</v>
          </cell>
          <cell r="D62">
            <v>1</v>
          </cell>
          <cell r="E62">
            <v>0</v>
          </cell>
          <cell r="F62">
            <v>0</v>
          </cell>
          <cell r="G62">
            <v>12</v>
          </cell>
          <cell r="H62">
            <v>0</v>
          </cell>
          <cell r="I62">
            <v>10339.138695419764</v>
          </cell>
          <cell r="J62">
            <v>124028.33101170383</v>
          </cell>
          <cell r="K62">
            <v>409.28472222222223</v>
          </cell>
          <cell r="L62">
            <v>0.56004203095932337</v>
          </cell>
          <cell r="M62">
            <v>5788.4231996908202</v>
          </cell>
          <cell r="N62">
            <v>69461.078396289842</v>
          </cell>
          <cell r="O62">
            <v>833532.94075547811</v>
          </cell>
          <cell r="P62">
            <v>20682.893639402635</v>
          </cell>
          <cell r="Q62">
            <v>17129.113835535598</v>
          </cell>
          <cell r="R62">
            <v>12777.576492119049</v>
          </cell>
          <cell r="S62">
            <v>567986.25536124606</v>
          </cell>
          <cell r="T62">
            <v>119245.18584511375</v>
          </cell>
          <cell r="U62">
            <v>1430942.230141365</v>
          </cell>
          <cell r="V62">
            <v>1287848.0071272284</v>
          </cell>
          <cell r="W62">
            <v>0.15</v>
          </cell>
          <cell r="X62">
            <v>0.35</v>
          </cell>
        </row>
        <row r="63">
          <cell r="A63" t="str">
            <v>A13</v>
          </cell>
          <cell r="B63" t="str">
            <v>Ofélia</v>
          </cell>
          <cell r="C63" t="str">
            <v>Pulalahua</v>
          </cell>
          <cell r="D63">
            <v>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0.23</v>
          </cell>
          <cell r="X63">
            <v>0.42</v>
          </cell>
        </row>
        <row r="64">
          <cell r="A64" t="str">
            <v>Panam Nte</v>
          </cell>
        </row>
        <row r="65">
          <cell r="A65" t="str">
            <v>A14</v>
          </cell>
          <cell r="B65" t="str">
            <v>Ofélia</v>
          </cell>
          <cell r="C65" t="str">
            <v>Carapungo</v>
          </cell>
          <cell r="D65">
            <v>1</v>
          </cell>
          <cell r="E65">
            <v>0</v>
          </cell>
          <cell r="F65">
            <v>0</v>
          </cell>
          <cell r="G65">
            <v>13</v>
          </cell>
          <cell r="H65">
            <v>0</v>
          </cell>
          <cell r="I65">
            <v>8850.8690951390963</v>
          </cell>
          <cell r="J65">
            <v>114398.63157014159</v>
          </cell>
          <cell r="K65">
            <v>344.36538461538458</v>
          </cell>
          <cell r="L65">
            <v>0.58147258651980249</v>
          </cell>
          <cell r="M65">
            <v>5116.8975533397042</v>
          </cell>
          <cell r="N65">
            <v>66519.668193416161</v>
          </cell>
          <cell r="O65">
            <v>798236.01832099399</v>
          </cell>
          <cell r="P65">
            <v>20203.524199045671</v>
          </cell>
          <cell r="Q65">
            <v>19866.380558542744</v>
          </cell>
          <cell r="R65">
            <v>8515.2892595131652</v>
          </cell>
          <cell r="S65">
            <v>547650.90567815572</v>
          </cell>
          <cell r="T65">
            <v>37920.585069383349</v>
          </cell>
          <cell r="U65">
            <v>455047.02083260019</v>
          </cell>
          <cell r="V65">
            <v>409542.31874934019</v>
          </cell>
          <cell r="W65">
            <v>0</v>
          </cell>
          <cell r="X65">
            <v>0.25</v>
          </cell>
        </row>
        <row r="66">
          <cell r="A66" t="str">
            <v>A16</v>
          </cell>
          <cell r="B66" t="str">
            <v>Ofélia</v>
          </cell>
          <cell r="C66" t="str">
            <v>Zabala</v>
          </cell>
          <cell r="D66">
            <v>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0.05</v>
          </cell>
          <cell r="X66">
            <v>0.25</v>
          </cell>
        </row>
        <row r="67">
          <cell r="A67" t="str">
            <v>A17</v>
          </cell>
          <cell r="B67" t="str">
            <v>Ofélia</v>
          </cell>
          <cell r="C67" t="str">
            <v>Calderon</v>
          </cell>
          <cell r="D67">
            <v>1</v>
          </cell>
          <cell r="E67">
            <v>0</v>
          </cell>
          <cell r="F67">
            <v>0</v>
          </cell>
          <cell r="G67">
            <v>10</v>
          </cell>
          <cell r="H67">
            <v>0</v>
          </cell>
          <cell r="I67">
            <v>9665.4183474025976</v>
          </cell>
          <cell r="J67">
            <v>96322.18347402598</v>
          </cell>
          <cell r="K67">
            <v>366.57499999999999</v>
          </cell>
          <cell r="L67">
            <v>0.56088847247494478</v>
          </cell>
          <cell r="M67">
            <v>5402.6002354197808</v>
          </cell>
          <cell r="N67">
            <v>54026.002354197808</v>
          </cell>
          <cell r="O67">
            <v>648312.02825037367</v>
          </cell>
          <cell r="P67">
            <v>12066.719806763285</v>
          </cell>
          <cell r="Q67">
            <v>12956.776801480955</v>
          </cell>
          <cell r="R67">
            <v>9358</v>
          </cell>
          <cell r="S67">
            <v>353800.40406329889</v>
          </cell>
          <cell r="T67">
            <v>37548.566581870211</v>
          </cell>
          <cell r="U67">
            <v>450582.79898244253</v>
          </cell>
          <cell r="V67">
            <v>405524.51908419828</v>
          </cell>
          <cell r="W67">
            <v>0.05</v>
          </cell>
          <cell r="X67">
            <v>0.25</v>
          </cell>
        </row>
        <row r="68">
          <cell r="A68" t="str">
            <v>Oriente</v>
          </cell>
        </row>
        <row r="69">
          <cell r="A69" t="str">
            <v>A15</v>
          </cell>
          <cell r="B69" t="str">
            <v>La Y</v>
          </cell>
          <cell r="C69" t="str">
            <v>El Inca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0.25</v>
          </cell>
        </row>
        <row r="70">
          <cell r="A70" t="str">
            <v>A18</v>
          </cell>
          <cell r="B70" t="str">
            <v>Ofélia</v>
          </cell>
          <cell r="C70" t="str">
            <v>Eden</v>
          </cell>
          <cell r="D70">
            <v>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0.25</v>
          </cell>
        </row>
        <row r="71">
          <cell r="A71" t="str">
            <v>Total flota operacional</v>
          </cell>
          <cell r="E71">
            <v>0</v>
          </cell>
          <cell r="F71">
            <v>0</v>
          </cell>
          <cell r="G71">
            <v>74</v>
          </cell>
          <cell r="H71">
            <v>0</v>
          </cell>
          <cell r="J71">
            <v>595877.74813379347</v>
          </cell>
          <cell r="N71">
            <v>379109.7122318254</v>
          </cell>
          <cell r="O71">
            <v>4549316.546781905</v>
          </cell>
          <cell r="P71">
            <v>133877.44202727085</v>
          </cell>
          <cell r="Q71">
            <v>94603.130841462422</v>
          </cell>
          <cell r="R71">
            <v>63369.477755504427</v>
          </cell>
          <cell r="S71">
            <v>3507429.196545525</v>
          </cell>
          <cell r="T71">
            <v>340404.518694442</v>
          </cell>
          <cell r="U71">
            <v>4084854.224333304</v>
          </cell>
          <cell r="V71">
            <v>3676368.8018999738</v>
          </cell>
        </row>
        <row r="72">
          <cell r="A72" t="str">
            <v>Flota total</v>
          </cell>
          <cell r="E72">
            <v>0</v>
          </cell>
          <cell r="F72">
            <v>0</v>
          </cell>
          <cell r="G72">
            <v>80</v>
          </cell>
          <cell r="H72">
            <v>0</v>
          </cell>
        </row>
        <row r="73">
          <cell r="A73" t="str">
            <v>VECINALES</v>
          </cell>
          <cell r="D73" t="str">
            <v>Incluir/Excluir</v>
          </cell>
          <cell r="E73" t="str">
            <v>Flota</v>
          </cell>
          <cell r="I73" t="str">
            <v>Km/bus/mes</v>
          </cell>
          <cell r="J73" t="str">
            <v>Km/ruta/mes</v>
          </cell>
          <cell r="K73" t="str">
            <v>Horas/bus/mes</v>
          </cell>
          <cell r="L73" t="str">
            <v>Costo veh/km</v>
          </cell>
          <cell r="M73" t="str">
            <v>Costo/veh/mes</v>
          </cell>
          <cell r="N73" t="str">
            <v>Costo/ruta/mes</v>
          </cell>
          <cell r="O73" t="str">
            <v>Costo/ruta/año</v>
          </cell>
          <cell r="P73" t="str">
            <v xml:space="preserve">Pas/dia normal </v>
          </cell>
          <cell r="Q73" t="str">
            <v>Pas/dia  Sabado</v>
          </cell>
          <cell r="R73" t="str">
            <v>Pas/dia Domingo</v>
          </cell>
          <cell r="S73" t="str">
            <v>Pas/ruta/mes</v>
          </cell>
          <cell r="T73" t="str">
            <v>Ingreso/mes</v>
          </cell>
          <cell r="U73" t="str">
            <v>Ingresos/año</v>
          </cell>
          <cell r="V73" t="str">
            <v>Ingresos anuales con % evasión</v>
          </cell>
          <cell r="W73" t="str">
            <v>Integrado</v>
          </cell>
          <cell r="X73" t="str">
            <v>No Integrado</v>
          </cell>
        </row>
        <row r="74">
          <cell r="D74" t="str">
            <v>1 = Incluir</v>
          </cell>
          <cell r="E74" t="str">
            <v>Articulado</v>
          </cell>
          <cell r="F74" t="str">
            <v>Tipo 1</v>
          </cell>
          <cell r="G74" t="str">
            <v>Tipo 2</v>
          </cell>
          <cell r="H74" t="str">
            <v>Especial</v>
          </cell>
        </row>
        <row r="75">
          <cell r="A75" t="str">
            <v>V01</v>
          </cell>
          <cell r="B75" t="str">
            <v>Seminario Mayor</v>
          </cell>
          <cell r="C75" t="str">
            <v>Miraflores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0.2</v>
          </cell>
        </row>
        <row r="76">
          <cell r="A76" t="str">
            <v>V02</v>
          </cell>
          <cell r="C76" t="str">
            <v>Primavera</v>
          </cell>
          <cell r="D76">
            <v>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0.2</v>
          </cell>
        </row>
        <row r="77">
          <cell r="A77" t="str">
            <v>V03</v>
          </cell>
          <cell r="C77" t="str">
            <v>San Gabriel</v>
          </cell>
          <cell r="D77">
            <v>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0.2</v>
          </cell>
        </row>
        <row r="78">
          <cell r="A78" t="str">
            <v>V04</v>
          </cell>
          <cell r="C78" t="str">
            <v>Brasil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0.2</v>
          </cell>
        </row>
        <row r="79">
          <cell r="A79" t="str">
            <v>V05</v>
          </cell>
          <cell r="C79" t="str">
            <v>Concepción</v>
          </cell>
          <cell r="D79">
            <v>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0.2</v>
          </cell>
        </row>
        <row r="80">
          <cell r="A80" t="str">
            <v>V06</v>
          </cell>
          <cell r="C80" t="str">
            <v>Pinar</v>
          </cell>
          <cell r="D80">
            <v>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0.2</v>
          </cell>
        </row>
        <row r="81">
          <cell r="A81" t="str">
            <v>V07</v>
          </cell>
          <cell r="C81" t="str">
            <v>Florida</v>
          </cell>
          <cell r="D81">
            <v>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0.2</v>
          </cell>
        </row>
        <row r="82">
          <cell r="A82" t="str">
            <v>V08</v>
          </cell>
          <cell r="C82" t="str">
            <v>Pulida Alta</v>
          </cell>
          <cell r="D82">
            <v>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0.2</v>
          </cell>
        </row>
        <row r="83">
          <cell r="A83" t="str">
            <v>V09</v>
          </cell>
          <cell r="C83" t="str">
            <v>San Carlos</v>
          </cell>
          <cell r="D83">
            <v>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0.2</v>
          </cell>
        </row>
        <row r="84">
          <cell r="A84" t="str">
            <v>V10</v>
          </cell>
          <cell r="C84" t="str">
            <v>Quito Norte</v>
          </cell>
          <cell r="D84">
            <v>2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0.2</v>
          </cell>
        </row>
        <row r="85">
          <cell r="A85" t="str">
            <v>V11</v>
          </cell>
          <cell r="C85" t="str">
            <v>Sta Maria</v>
          </cell>
          <cell r="D85">
            <v>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0.2</v>
          </cell>
        </row>
        <row r="86">
          <cell r="A86" t="str">
            <v>V12</v>
          </cell>
          <cell r="C86" t="str">
            <v>Mena del Hierro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0.2</v>
          </cell>
        </row>
        <row r="87">
          <cell r="A87" t="str">
            <v>V13</v>
          </cell>
          <cell r="C87" t="str">
            <v>Alborada</v>
          </cell>
          <cell r="D87">
            <v>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0.2</v>
          </cell>
        </row>
        <row r="88">
          <cell r="A88" t="str">
            <v>V14</v>
          </cell>
          <cell r="C88" t="str">
            <v>Agua Clara</v>
          </cell>
          <cell r="D88">
            <v>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0.2</v>
          </cell>
        </row>
        <row r="89">
          <cell r="A89" t="str">
            <v>V15</v>
          </cell>
          <cell r="C89" t="str">
            <v>Bella vista</v>
          </cell>
          <cell r="D89">
            <v>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0.2</v>
          </cell>
        </row>
        <row r="90">
          <cell r="A90" t="str">
            <v>V16</v>
          </cell>
          <cell r="C90" t="str">
            <v>Rumiñahui</v>
          </cell>
          <cell r="D90">
            <v>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</v>
          </cell>
        </row>
        <row r="91">
          <cell r="A91" t="str">
            <v>Total flota operacional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 t="str">
            <v>Flota total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TRANSVERSALES</v>
          </cell>
          <cell r="D93" t="str">
            <v>Incluir/Excluir</v>
          </cell>
          <cell r="E93" t="str">
            <v>Flota</v>
          </cell>
          <cell r="I93" t="str">
            <v>Km/bus/mes</v>
          </cell>
          <cell r="J93" t="str">
            <v>Km/ruta/mes</v>
          </cell>
          <cell r="K93" t="str">
            <v>Horas/bus/mes</v>
          </cell>
          <cell r="L93" t="str">
            <v>Costo veh/km</v>
          </cell>
          <cell r="M93" t="str">
            <v>Costo/veh/mes</v>
          </cell>
          <cell r="N93" t="str">
            <v>Costo/ruta/mes</v>
          </cell>
          <cell r="O93" t="str">
            <v>Costo/ruta/año</v>
          </cell>
          <cell r="P93" t="str">
            <v xml:space="preserve">Pas/dia normal </v>
          </cell>
          <cell r="Q93" t="str">
            <v>Pas/dia  Sabado</v>
          </cell>
          <cell r="R93" t="str">
            <v>Pas/dia Domingo</v>
          </cell>
          <cell r="S93" t="str">
            <v>Pas/ruta/mes</v>
          </cell>
          <cell r="T93" t="str">
            <v>Ingreso/mes</v>
          </cell>
          <cell r="U93" t="str">
            <v>Ingresos/año</v>
          </cell>
          <cell r="V93" t="str">
            <v>Ingresos anuales con % evasión</v>
          </cell>
          <cell r="W93" t="str">
            <v>Integrado</v>
          </cell>
          <cell r="X93" t="str">
            <v>No Integrado</v>
          </cell>
        </row>
        <row r="94">
          <cell r="D94" t="str">
            <v>1 = Incluir</v>
          </cell>
          <cell r="E94" t="str">
            <v>Articulado</v>
          </cell>
          <cell r="F94" t="str">
            <v>Tipo 1</v>
          </cell>
          <cell r="G94" t="str">
            <v>Tipo 2</v>
          </cell>
          <cell r="H94" t="str">
            <v>Especial</v>
          </cell>
        </row>
        <row r="95">
          <cell r="A95" t="str">
            <v>C01</v>
          </cell>
          <cell r="B95" t="str">
            <v>La Comuna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0.2</v>
          </cell>
        </row>
        <row r="96">
          <cell r="A96" t="str">
            <v>C02</v>
          </cell>
          <cell r="B96" t="str">
            <v>San Vicente</v>
          </cell>
          <cell r="D96">
            <v>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0.2</v>
          </cell>
        </row>
        <row r="97">
          <cell r="A97" t="str">
            <v>C03</v>
          </cell>
          <cell r="B97" t="str">
            <v>Granda Centeno</v>
          </cell>
          <cell r="D97">
            <v>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Comp"/>
      <sheetName val="Resultados "/>
      <sheetName val="Costos Generales "/>
      <sheetName val="Precios "/>
      <sheetName val="Costos de operación"/>
      <sheetName val="P S C"/>
      <sheetName val="Line data"/>
      <sheetName val="V01"/>
      <sheetName val="V02"/>
      <sheetName val="V03"/>
      <sheetName val="V04"/>
      <sheetName val="V05"/>
      <sheetName val="V06"/>
      <sheetName val="V07"/>
      <sheetName val="V08"/>
      <sheetName val="V09"/>
      <sheetName val="V10"/>
      <sheetName val="V11"/>
      <sheetName val="V12"/>
      <sheetName val="V13"/>
      <sheetName val="V14"/>
      <sheetName val="V15"/>
      <sheetName val="V16"/>
      <sheetName val="T01"/>
      <sheetName val="T02"/>
      <sheetName val="T03"/>
      <sheetName val="T04"/>
      <sheetName val="T05"/>
      <sheetName val="T06"/>
      <sheetName val="A18"/>
      <sheetName val="A17"/>
      <sheetName val="A16"/>
      <sheetName val="A15"/>
      <sheetName val="A14"/>
      <sheetName val="A13"/>
      <sheetName val="A12"/>
      <sheetName val="A11"/>
      <sheetName val="A10"/>
      <sheetName val="A09"/>
      <sheetName val="A08"/>
      <sheetName val="A07"/>
      <sheetName val="A06"/>
      <sheetName val="A05"/>
      <sheetName val="A03"/>
      <sheetName val="A04"/>
      <sheetName val="A02"/>
      <sheetName val="C01"/>
      <sheetName val="C02"/>
      <sheetName val="C03"/>
      <sheetName val="C04"/>
      <sheetName val="C05"/>
      <sheetName val="Definiciones Esc Ref"/>
      <sheetName val="Cash flow Esc Ref"/>
      <sheetName val="Demanda"/>
      <sheetName val="Registro de cambios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T01</v>
          </cell>
          <cell r="E66" t="str">
            <v>T02</v>
          </cell>
          <cell r="F66" t="str">
            <v>T03</v>
          </cell>
          <cell r="G66" t="str">
            <v>T04</v>
          </cell>
          <cell r="H66" t="str">
            <v>T05</v>
          </cell>
          <cell r="I66" t="str">
            <v>T06</v>
          </cell>
        </row>
        <row r="67">
          <cell r="D67" t="str">
            <v>Varela</v>
          </cell>
          <cell r="E67" t="str">
            <v>Varela</v>
          </cell>
          <cell r="F67" t="str">
            <v>Varela</v>
          </cell>
          <cell r="G67" t="str">
            <v>Semn. Mayor</v>
          </cell>
          <cell r="H67" t="str">
            <v>Amazonas:</v>
          </cell>
          <cell r="I67" t="str">
            <v>Amazonas:</v>
          </cell>
        </row>
        <row r="68">
          <cell r="D68" t="str">
            <v>Ofelia</v>
          </cell>
          <cell r="E68" t="str">
            <v>Ofelia</v>
          </cell>
          <cell r="F68" t="str">
            <v>Ofelia</v>
          </cell>
          <cell r="G68" t="str">
            <v>Ofelia</v>
          </cell>
          <cell r="H68" t="str">
            <v>Aeropuerto</v>
          </cell>
          <cell r="I68" t="str">
            <v>Carcelen</v>
          </cell>
        </row>
        <row r="69">
          <cell r="D69" t="str">
            <v>Regular</v>
          </cell>
          <cell r="E69" t="str">
            <v>Par</v>
          </cell>
          <cell r="F69" t="str">
            <v>Impar</v>
          </cell>
          <cell r="G69" t="str">
            <v>Expreso</v>
          </cell>
          <cell r="H69" t="str">
            <v>Congreso</v>
          </cell>
          <cell r="I69" t="str">
            <v>Congreso</v>
          </cell>
        </row>
        <row r="70">
          <cell r="D70">
            <v>3</v>
          </cell>
          <cell r="E70">
            <v>3</v>
          </cell>
          <cell r="F70">
            <v>3</v>
          </cell>
          <cell r="G70">
            <v>3</v>
          </cell>
          <cell r="H70">
            <v>4</v>
          </cell>
          <cell r="I70">
            <v>5</v>
          </cell>
        </row>
        <row r="71">
          <cell r="D71">
            <v>10.73</v>
          </cell>
          <cell r="E71">
            <v>10.73</v>
          </cell>
          <cell r="F71">
            <v>10.73</v>
          </cell>
          <cell r="G71">
            <v>10.73</v>
          </cell>
          <cell r="H71">
            <v>8.57</v>
          </cell>
          <cell r="I71">
            <v>17.25</v>
          </cell>
        </row>
        <row r="73">
          <cell r="D73">
            <v>45</v>
          </cell>
          <cell r="E73">
            <v>45</v>
          </cell>
          <cell r="F73">
            <v>45</v>
          </cell>
          <cell r="G73">
            <v>45</v>
          </cell>
          <cell r="H73">
            <v>30</v>
          </cell>
          <cell r="I73">
            <v>32</v>
          </cell>
        </row>
        <row r="74">
          <cell r="D74">
            <v>45</v>
          </cell>
          <cell r="E74">
            <v>45</v>
          </cell>
          <cell r="F74">
            <v>45</v>
          </cell>
          <cell r="G74">
            <v>45</v>
          </cell>
          <cell r="H74">
            <v>30</v>
          </cell>
          <cell r="I74">
            <v>32</v>
          </cell>
        </row>
        <row r="75">
          <cell r="D75">
            <v>15</v>
          </cell>
          <cell r="E75">
            <v>8</v>
          </cell>
          <cell r="F75">
            <v>8</v>
          </cell>
          <cell r="G75">
            <v>1</v>
          </cell>
          <cell r="H75">
            <v>18</v>
          </cell>
          <cell r="I75">
            <v>28</v>
          </cell>
        </row>
        <row r="76">
          <cell r="D76">
            <v>40</v>
          </cell>
          <cell r="E76">
            <v>40</v>
          </cell>
          <cell r="F76">
            <v>40</v>
          </cell>
          <cell r="G76">
            <v>45</v>
          </cell>
          <cell r="H76">
            <v>30</v>
          </cell>
          <cell r="I76">
            <v>32</v>
          </cell>
        </row>
        <row r="77">
          <cell r="D77">
            <v>16.094999999999999</v>
          </cell>
          <cell r="E77">
            <v>16.094999999999999</v>
          </cell>
          <cell r="F77">
            <v>16.094999999999999</v>
          </cell>
          <cell r="G77">
            <v>14.306666666666667</v>
          </cell>
          <cell r="H77">
            <v>17.14</v>
          </cell>
          <cell r="I77">
            <v>32.34375</v>
          </cell>
        </row>
        <row r="78">
          <cell r="D78">
            <v>0.4</v>
          </cell>
          <cell r="E78">
            <v>0.4</v>
          </cell>
          <cell r="F78">
            <v>0.4</v>
          </cell>
          <cell r="G78">
            <v>0.66</v>
          </cell>
          <cell r="H78">
            <v>0.33</v>
          </cell>
          <cell r="I78">
            <v>0.33</v>
          </cell>
        </row>
        <row r="79">
          <cell r="D79">
            <v>6</v>
          </cell>
          <cell r="E79">
            <v>3.2</v>
          </cell>
          <cell r="F79">
            <v>3.2</v>
          </cell>
          <cell r="G79">
            <v>0.66</v>
          </cell>
          <cell r="H79">
            <v>5.94</v>
          </cell>
          <cell r="I79">
            <v>9.24</v>
          </cell>
        </row>
        <row r="80">
          <cell r="D80">
            <v>6</v>
          </cell>
          <cell r="E80">
            <v>3.2</v>
          </cell>
          <cell r="F80">
            <v>3.2</v>
          </cell>
          <cell r="G80">
            <v>0.66</v>
          </cell>
          <cell r="H80">
            <v>5.94</v>
          </cell>
          <cell r="I80">
            <v>9.24</v>
          </cell>
        </row>
        <row r="81">
          <cell r="D81">
            <v>36</v>
          </cell>
          <cell r="E81">
            <v>36</v>
          </cell>
          <cell r="F81">
            <v>36</v>
          </cell>
          <cell r="G81">
            <v>36</v>
          </cell>
          <cell r="H81">
            <v>30</v>
          </cell>
          <cell r="I81">
            <v>45</v>
          </cell>
        </row>
        <row r="82">
          <cell r="D82">
            <v>36</v>
          </cell>
          <cell r="E82">
            <v>36</v>
          </cell>
          <cell r="F82">
            <v>36</v>
          </cell>
          <cell r="G82">
            <v>36</v>
          </cell>
          <cell r="H82">
            <v>30</v>
          </cell>
          <cell r="I82">
            <v>45</v>
          </cell>
        </row>
        <row r="83">
          <cell r="D83">
            <v>0.2</v>
          </cell>
          <cell r="E83">
            <v>0.2</v>
          </cell>
          <cell r="F83">
            <v>0.2</v>
          </cell>
          <cell r="G83">
            <v>0.2</v>
          </cell>
          <cell r="H83">
            <v>0.5</v>
          </cell>
          <cell r="I83">
            <v>0.5</v>
          </cell>
        </row>
        <row r="84">
          <cell r="D84">
            <v>7.2</v>
          </cell>
          <cell r="E84">
            <v>7.2</v>
          </cell>
          <cell r="F84">
            <v>7.2</v>
          </cell>
          <cell r="G84">
            <v>7.2</v>
          </cell>
          <cell r="H84">
            <v>15</v>
          </cell>
          <cell r="I84">
            <v>22.5</v>
          </cell>
        </row>
        <row r="85">
          <cell r="D85">
            <v>29.294999999999998</v>
          </cell>
          <cell r="E85">
            <v>26.494999999999997</v>
          </cell>
          <cell r="F85">
            <v>26.494999999999997</v>
          </cell>
          <cell r="G85">
            <v>22.166666666666668</v>
          </cell>
          <cell r="H85">
            <v>38.08</v>
          </cell>
          <cell r="I85">
            <v>64.083750000000009</v>
          </cell>
        </row>
        <row r="86">
          <cell r="D86">
            <v>21.976446492575526</v>
          </cell>
          <cell r="E86">
            <v>24.298924325344409</v>
          </cell>
          <cell r="F86">
            <v>24.298924325344409</v>
          </cell>
          <cell r="G86">
            <v>29.043609022556392</v>
          </cell>
          <cell r="H86">
            <v>13.503151260504204</v>
          </cell>
          <cell r="I86">
            <v>16.150740242261101</v>
          </cell>
        </row>
        <row r="87">
          <cell r="D87">
            <v>4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5</v>
          </cell>
          <cell r="H88">
            <v>0</v>
          </cell>
          <cell r="I88">
            <v>0</v>
          </cell>
        </row>
        <row r="169">
          <cell r="D169" t="str">
            <v>C01</v>
          </cell>
          <cell r="E169" t="str">
            <v>C02</v>
          </cell>
          <cell r="F169" t="str">
            <v>C03</v>
          </cell>
          <cell r="G169" t="str">
            <v>C04</v>
          </cell>
          <cell r="H169" t="str">
            <v>C05</v>
          </cell>
          <cell r="I169" t="str">
            <v>C06</v>
          </cell>
        </row>
        <row r="170">
          <cell r="D170" t="str">
            <v>Comuna</v>
          </cell>
          <cell r="E170" t="str">
            <v>S Vicente</v>
          </cell>
          <cell r="F170" t="str">
            <v>Estadio</v>
          </cell>
          <cell r="G170" t="str">
            <v>Cochabamba</v>
          </cell>
          <cell r="H170" t="str">
            <v>Atacucho</v>
          </cell>
        </row>
        <row r="171">
          <cell r="D171" t="str">
            <v>Floresta</v>
          </cell>
          <cell r="E171" t="str">
            <v>Interoceanica</v>
          </cell>
          <cell r="F171" t="str">
            <v>G Centeno</v>
          </cell>
          <cell r="G171" t="str">
            <v>El Inca</v>
          </cell>
          <cell r="H171" t="str">
            <v>Cte del Pueblo</v>
          </cell>
        </row>
        <row r="172">
          <cell r="D172">
            <v>12</v>
          </cell>
          <cell r="E172">
            <v>12</v>
          </cell>
          <cell r="F172">
            <v>12</v>
          </cell>
          <cell r="G172">
            <v>12</v>
          </cell>
          <cell r="H172">
            <v>12</v>
          </cell>
        </row>
        <row r="173">
          <cell r="D173">
            <v>6.4</v>
          </cell>
          <cell r="E173">
            <v>5.07</v>
          </cell>
          <cell r="F173">
            <v>3.5</v>
          </cell>
          <cell r="G173">
            <v>9</v>
          </cell>
          <cell r="H173">
            <v>9.1</v>
          </cell>
        </row>
        <row r="174">
          <cell r="D174">
            <v>25</v>
          </cell>
          <cell r="E174">
            <v>25</v>
          </cell>
          <cell r="F174">
            <v>30</v>
          </cell>
          <cell r="G174">
            <v>30</v>
          </cell>
          <cell r="H174">
            <v>30</v>
          </cell>
        </row>
        <row r="175">
          <cell r="D175">
            <v>21</v>
          </cell>
          <cell r="E175">
            <v>15</v>
          </cell>
          <cell r="F175">
            <v>12</v>
          </cell>
          <cell r="G175">
            <v>22</v>
          </cell>
          <cell r="H175">
            <v>28</v>
          </cell>
        </row>
        <row r="176">
          <cell r="D176">
            <v>25</v>
          </cell>
          <cell r="E176">
            <v>25</v>
          </cell>
          <cell r="F176">
            <v>30</v>
          </cell>
          <cell r="G176">
            <v>30</v>
          </cell>
          <cell r="H176">
            <v>30</v>
          </cell>
        </row>
        <row r="177">
          <cell r="D177">
            <v>15.36</v>
          </cell>
          <cell r="E177">
            <v>12.168000000000001</v>
          </cell>
          <cell r="F177">
            <v>7</v>
          </cell>
          <cell r="G177">
            <v>18</v>
          </cell>
          <cell r="H177">
            <v>18.2</v>
          </cell>
        </row>
        <row r="178">
          <cell r="D178">
            <v>0.2</v>
          </cell>
          <cell r="E178">
            <v>0.2</v>
          </cell>
          <cell r="F178">
            <v>0.2</v>
          </cell>
          <cell r="G178">
            <v>0.2</v>
          </cell>
          <cell r="H178">
            <v>0.2</v>
          </cell>
        </row>
        <row r="179">
          <cell r="D179">
            <v>4.2</v>
          </cell>
          <cell r="E179">
            <v>3</v>
          </cell>
          <cell r="F179">
            <v>2.4000000000000004</v>
          </cell>
          <cell r="G179">
            <v>4.4000000000000004</v>
          </cell>
          <cell r="H179">
            <v>5.6000000000000005</v>
          </cell>
        </row>
        <row r="180">
          <cell r="D180">
            <v>12</v>
          </cell>
          <cell r="E180">
            <v>9</v>
          </cell>
          <cell r="F180">
            <v>7</v>
          </cell>
          <cell r="G180">
            <v>9</v>
          </cell>
          <cell r="H180">
            <v>9</v>
          </cell>
        </row>
        <row r="181">
          <cell r="D181">
            <v>0.5</v>
          </cell>
          <cell r="E181">
            <v>0.5</v>
          </cell>
          <cell r="F181">
            <v>0.5</v>
          </cell>
          <cell r="G181">
            <v>0.5</v>
          </cell>
          <cell r="H181">
            <v>0.5</v>
          </cell>
        </row>
        <row r="182">
          <cell r="D182">
            <v>6</v>
          </cell>
          <cell r="E182">
            <v>4.5</v>
          </cell>
          <cell r="F182">
            <v>3.5</v>
          </cell>
          <cell r="G182">
            <v>4.5</v>
          </cell>
          <cell r="H182">
            <v>4.5</v>
          </cell>
        </row>
        <row r="183">
          <cell r="D183">
            <v>25.56</v>
          </cell>
          <cell r="E183">
            <v>19.667999999999999</v>
          </cell>
          <cell r="F183">
            <v>12.9</v>
          </cell>
          <cell r="G183">
            <v>26.9</v>
          </cell>
          <cell r="H183">
            <v>28.3</v>
          </cell>
        </row>
        <row r="184">
          <cell r="D184">
            <v>15.023474178403758</v>
          </cell>
          <cell r="E184">
            <v>15.466748017083589</v>
          </cell>
          <cell r="F184">
            <v>16.279069767441861</v>
          </cell>
          <cell r="G184">
            <v>20.074349442379184</v>
          </cell>
          <cell r="H184">
            <v>19.293286219081271</v>
          </cell>
        </row>
        <row r="185"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H185">
            <v>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Xfers"/>
      <sheetName val="RD1P1"/>
      <sheetName val="RD1P2"/>
      <sheetName val="RD1P3"/>
      <sheetName val="RD1P4"/>
      <sheetName val="Dia1"/>
      <sheetName val="Dia1 DMT"/>
    </sheetNames>
    <sheetDataSet>
      <sheetData sheetId="0" refreshError="1"/>
      <sheetData sheetId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10</v>
          </cell>
        </row>
        <row r="3">
          <cell r="B3">
            <v>7327.2</v>
          </cell>
          <cell r="C3">
            <v>68.7</v>
          </cell>
          <cell r="D3">
            <v>37.5</v>
          </cell>
          <cell r="E3">
            <v>120</v>
          </cell>
          <cell r="F3">
            <v>600.79999999999995</v>
          </cell>
          <cell r="G3">
            <v>72.5</v>
          </cell>
          <cell r="H3">
            <v>3058.4</v>
          </cell>
          <cell r="I3">
            <v>2537.4</v>
          </cell>
        </row>
        <row r="4">
          <cell r="B4">
            <v>129.19999999999999</v>
          </cell>
          <cell r="C4">
            <v>2.8</v>
          </cell>
          <cell r="D4">
            <v>0</v>
          </cell>
          <cell r="E4">
            <v>157.69999999999999</v>
          </cell>
          <cell r="F4">
            <v>89</v>
          </cell>
          <cell r="G4">
            <v>0</v>
          </cell>
          <cell r="H4">
            <v>17.899999999999999</v>
          </cell>
          <cell r="I4">
            <v>1149.2</v>
          </cell>
        </row>
        <row r="5">
          <cell r="B5">
            <v>12.7</v>
          </cell>
          <cell r="C5">
            <v>1.2</v>
          </cell>
          <cell r="D5">
            <v>0</v>
          </cell>
          <cell r="E5">
            <v>3.2</v>
          </cell>
          <cell r="F5">
            <v>8.5</v>
          </cell>
          <cell r="G5">
            <v>0</v>
          </cell>
          <cell r="H5">
            <v>27.1</v>
          </cell>
          <cell r="I5">
            <v>122.5</v>
          </cell>
        </row>
        <row r="6">
          <cell r="B6">
            <v>430.3</v>
          </cell>
          <cell r="C6">
            <v>1246.5999999999999</v>
          </cell>
          <cell r="D6">
            <v>16.3</v>
          </cell>
          <cell r="E6">
            <v>0</v>
          </cell>
          <cell r="F6">
            <v>2.7</v>
          </cell>
          <cell r="G6">
            <v>22.8</v>
          </cell>
          <cell r="H6">
            <v>1180.9000000000001</v>
          </cell>
          <cell r="I6">
            <v>369.8</v>
          </cell>
        </row>
        <row r="7">
          <cell r="B7">
            <v>244.8</v>
          </cell>
          <cell r="C7">
            <v>85.9</v>
          </cell>
          <cell r="D7">
            <v>36.299999999999997</v>
          </cell>
          <cell r="E7">
            <v>0</v>
          </cell>
          <cell r="F7">
            <v>1.1000000000000001</v>
          </cell>
          <cell r="G7">
            <v>0</v>
          </cell>
          <cell r="H7">
            <v>168.8</v>
          </cell>
          <cell r="I7">
            <v>483.8</v>
          </cell>
        </row>
        <row r="8">
          <cell r="B8">
            <v>172.1</v>
          </cell>
          <cell r="C8">
            <v>0.2</v>
          </cell>
          <cell r="D8">
            <v>0</v>
          </cell>
          <cell r="E8">
            <v>4</v>
          </cell>
          <cell r="F8">
            <v>0</v>
          </cell>
          <cell r="G8">
            <v>14.2</v>
          </cell>
          <cell r="H8">
            <v>55.4</v>
          </cell>
          <cell r="I8">
            <v>91.9</v>
          </cell>
        </row>
        <row r="9">
          <cell r="B9">
            <v>1576.3</v>
          </cell>
          <cell r="C9">
            <v>123.6</v>
          </cell>
          <cell r="D9">
            <v>6.5</v>
          </cell>
          <cell r="E9">
            <v>405.7</v>
          </cell>
          <cell r="F9">
            <v>486.8</v>
          </cell>
          <cell r="G9">
            <v>49.5</v>
          </cell>
          <cell r="H9">
            <v>748.9</v>
          </cell>
          <cell r="I9">
            <v>1414.9</v>
          </cell>
        </row>
        <row r="10">
          <cell r="B10">
            <v>6798.5</v>
          </cell>
          <cell r="C10">
            <v>1472</v>
          </cell>
          <cell r="D10">
            <v>213.1</v>
          </cell>
          <cell r="E10">
            <v>917.8</v>
          </cell>
          <cell r="F10">
            <v>203.5</v>
          </cell>
          <cell r="G10">
            <v>40</v>
          </cell>
          <cell r="H10">
            <v>2676.5</v>
          </cell>
          <cell r="I10">
            <v>639</v>
          </cell>
        </row>
        <row r="11">
          <cell r="B11">
            <v>8316.2999999999993</v>
          </cell>
          <cell r="C11">
            <v>1405.4</v>
          </cell>
          <cell r="D11">
            <v>90.1</v>
          </cell>
          <cell r="E11">
            <v>284.89999999999998</v>
          </cell>
          <cell r="F11">
            <v>702.1</v>
          </cell>
          <cell r="G11">
            <v>109.5</v>
          </cell>
          <cell r="H11">
            <v>4508.5</v>
          </cell>
          <cell r="I11">
            <v>4754.6000000000004</v>
          </cell>
        </row>
        <row r="12">
          <cell r="B12">
            <v>1576.3</v>
          </cell>
          <cell r="C12">
            <v>123.6</v>
          </cell>
          <cell r="D12">
            <v>6.5</v>
          </cell>
          <cell r="E12">
            <v>405.7</v>
          </cell>
          <cell r="F12">
            <v>486.8</v>
          </cell>
          <cell r="G12">
            <v>49.5</v>
          </cell>
          <cell r="H12">
            <v>748.9</v>
          </cell>
          <cell r="I12">
            <v>1414.9</v>
          </cell>
        </row>
        <row r="13">
          <cell r="B13">
            <v>6798.5</v>
          </cell>
          <cell r="C13">
            <v>1472</v>
          </cell>
          <cell r="D13">
            <v>213.1</v>
          </cell>
          <cell r="E13">
            <v>917.8</v>
          </cell>
          <cell r="F13">
            <v>203.5</v>
          </cell>
          <cell r="G13">
            <v>40</v>
          </cell>
          <cell r="H13">
            <v>2676.5</v>
          </cell>
          <cell r="I13">
            <v>639</v>
          </cell>
        </row>
        <row r="14">
          <cell r="B14">
            <v>0.18810477030603243</v>
          </cell>
          <cell r="C14">
            <v>0.14395165420465023</v>
          </cell>
          <cell r="D14">
            <v>3.0511344395529969E-2</v>
          </cell>
          <cell r="E14">
            <v>3.4185265178785694E-2</v>
          </cell>
          <cell r="F14">
            <v>0.15870253164556963</v>
          </cell>
          <cell r="G14">
            <v>5.5219364599092283E-2</v>
          </cell>
          <cell r="H14">
            <v>0.12519090328492488</v>
          </cell>
          <cell r="I14">
            <v>0.15320616098472645</v>
          </cell>
        </row>
        <row r="15">
          <cell r="B15">
            <v>3.5654022754518108E-2</v>
          </cell>
          <cell r="C15">
            <v>1.2660043019563657E-2</v>
          </cell>
          <cell r="D15">
            <v>2.2011513714866237E-3</v>
          </cell>
          <cell r="E15">
            <v>4.8680105591552676E-2</v>
          </cell>
          <cell r="F15">
            <v>0.1100361663652803</v>
          </cell>
          <cell r="G15">
            <v>2.4962178517397883E-2</v>
          </cell>
          <cell r="H15">
            <v>2.0795268375308915E-2</v>
          </cell>
          <cell r="I15">
            <v>4.5591931430044468E-2</v>
          </cell>
        </row>
        <row r="16">
          <cell r="B16">
            <v>0.15377394766008459</v>
          </cell>
          <cell r="C16">
            <v>0.1507733278705316</v>
          </cell>
          <cell r="D16">
            <v>7.2163901117507617E-2</v>
          </cell>
          <cell r="E16">
            <v>0.11012718982481401</v>
          </cell>
          <cell r="F16">
            <v>4.599909584086799E-2</v>
          </cell>
          <cell r="G16">
            <v>2.0171457387796268E-2</v>
          </cell>
          <cell r="H16">
            <v>7.4320384305667397E-2</v>
          </cell>
          <cell r="I16">
            <v>2.0590320293871239E-2</v>
          </cell>
        </row>
        <row r="19">
          <cell r="B19">
            <v>1</v>
          </cell>
          <cell r="C19">
            <v>2</v>
          </cell>
          <cell r="D19">
            <v>3</v>
          </cell>
          <cell r="E19">
            <v>4</v>
          </cell>
          <cell r="F19">
            <v>5</v>
          </cell>
          <cell r="G19">
            <v>6</v>
          </cell>
          <cell r="H19">
            <v>7</v>
          </cell>
          <cell r="I19">
            <v>10</v>
          </cell>
        </row>
        <row r="20">
          <cell r="B20">
            <v>2224.5</v>
          </cell>
          <cell r="C20">
            <v>26.9</v>
          </cell>
          <cell r="D20">
            <v>29.9</v>
          </cell>
          <cell r="E20">
            <v>233.9</v>
          </cell>
          <cell r="F20">
            <v>131.1</v>
          </cell>
          <cell r="G20">
            <v>166.5</v>
          </cell>
          <cell r="H20">
            <v>1608.9</v>
          </cell>
          <cell r="I20">
            <v>1005.1</v>
          </cell>
        </row>
        <row r="21">
          <cell r="B21">
            <v>96.2</v>
          </cell>
          <cell r="C21">
            <v>2</v>
          </cell>
          <cell r="D21">
            <v>0</v>
          </cell>
          <cell r="E21">
            <v>97.7</v>
          </cell>
          <cell r="F21">
            <v>3.8</v>
          </cell>
          <cell r="G21">
            <v>1</v>
          </cell>
          <cell r="H21">
            <v>141.4</v>
          </cell>
          <cell r="I21">
            <v>790.8</v>
          </cell>
        </row>
        <row r="22">
          <cell r="B22">
            <v>7.2</v>
          </cell>
          <cell r="C22">
            <v>1</v>
          </cell>
          <cell r="D22">
            <v>0</v>
          </cell>
          <cell r="E22">
            <v>0</v>
          </cell>
          <cell r="F22">
            <v>24.1</v>
          </cell>
          <cell r="G22">
            <v>0</v>
          </cell>
          <cell r="H22">
            <v>17.8</v>
          </cell>
          <cell r="I22">
            <v>51.1</v>
          </cell>
        </row>
        <row r="23">
          <cell r="B23">
            <v>146</v>
          </cell>
          <cell r="C23">
            <v>74.5</v>
          </cell>
          <cell r="D23">
            <v>26</v>
          </cell>
          <cell r="E23">
            <v>0</v>
          </cell>
          <cell r="F23">
            <v>0.1</v>
          </cell>
          <cell r="G23">
            <v>73.8</v>
          </cell>
          <cell r="H23">
            <v>588.29999999999995</v>
          </cell>
          <cell r="I23">
            <v>635.9</v>
          </cell>
        </row>
        <row r="24">
          <cell r="B24">
            <v>445.4</v>
          </cell>
          <cell r="C24">
            <v>60.9</v>
          </cell>
          <cell r="D24">
            <v>0</v>
          </cell>
          <cell r="E24">
            <v>52.4</v>
          </cell>
          <cell r="F24">
            <v>0.7</v>
          </cell>
          <cell r="G24">
            <v>0</v>
          </cell>
          <cell r="H24">
            <v>160.69999999999999</v>
          </cell>
          <cell r="I24">
            <v>134</v>
          </cell>
        </row>
        <row r="25">
          <cell r="B25">
            <v>338.2</v>
          </cell>
          <cell r="C25">
            <v>0.1</v>
          </cell>
          <cell r="D25">
            <v>0</v>
          </cell>
          <cell r="E25">
            <v>93.8</v>
          </cell>
          <cell r="F25">
            <v>0</v>
          </cell>
          <cell r="G25">
            <v>0</v>
          </cell>
          <cell r="H25">
            <v>171</v>
          </cell>
          <cell r="I25">
            <v>201.1</v>
          </cell>
        </row>
        <row r="26">
          <cell r="B26">
            <v>882.3</v>
          </cell>
          <cell r="C26">
            <v>137.30000000000001</v>
          </cell>
          <cell r="D26">
            <v>0.5</v>
          </cell>
          <cell r="E26">
            <v>523.70000000000005</v>
          </cell>
          <cell r="F26">
            <v>564.29999999999995</v>
          </cell>
          <cell r="G26">
            <v>173</v>
          </cell>
          <cell r="H26">
            <v>544.6</v>
          </cell>
          <cell r="I26">
            <v>1117.2</v>
          </cell>
        </row>
        <row r="27">
          <cell r="B27">
            <v>1281.5999999999999</v>
          </cell>
          <cell r="C27">
            <v>659.6</v>
          </cell>
          <cell r="D27">
            <v>10.4</v>
          </cell>
          <cell r="E27">
            <v>744.6</v>
          </cell>
          <cell r="F27">
            <v>511.7</v>
          </cell>
          <cell r="G27">
            <v>211.4</v>
          </cell>
          <cell r="H27">
            <v>1231.3</v>
          </cell>
          <cell r="I27">
            <v>161.19999999999999</v>
          </cell>
        </row>
        <row r="28">
          <cell r="B28">
            <v>3257.4999999999995</v>
          </cell>
          <cell r="C28">
            <v>165.4</v>
          </cell>
          <cell r="D28">
            <v>55.9</v>
          </cell>
          <cell r="E28">
            <v>477.8</v>
          </cell>
          <cell r="F28">
            <v>159.79999999999998</v>
          </cell>
          <cell r="G28">
            <v>241.3</v>
          </cell>
          <cell r="H28">
            <v>2688.1</v>
          </cell>
          <cell r="I28">
            <v>2818</v>
          </cell>
        </row>
        <row r="29">
          <cell r="B29">
            <v>882.3</v>
          </cell>
          <cell r="C29">
            <v>137.30000000000001</v>
          </cell>
          <cell r="D29">
            <v>0.5</v>
          </cell>
          <cell r="E29">
            <v>523.70000000000005</v>
          </cell>
          <cell r="F29">
            <v>564.29999999999995</v>
          </cell>
          <cell r="G29">
            <v>173</v>
          </cell>
          <cell r="H29">
            <v>544.6</v>
          </cell>
          <cell r="I29">
            <v>1117.2</v>
          </cell>
        </row>
        <row r="30">
          <cell r="B30">
            <v>1281.5999999999999</v>
          </cell>
          <cell r="C30">
            <v>659.6</v>
          </cell>
          <cell r="D30">
            <v>10.4</v>
          </cell>
          <cell r="E30">
            <v>744.6</v>
          </cell>
          <cell r="F30">
            <v>511.7</v>
          </cell>
          <cell r="G30">
            <v>211.4</v>
          </cell>
          <cell r="H30">
            <v>1231.3</v>
          </cell>
          <cell r="I30">
            <v>161.19999999999999</v>
          </cell>
        </row>
        <row r="31">
          <cell r="B31">
            <v>0.15028835063437138</v>
          </cell>
          <cell r="C31">
            <v>2.3302338686954072E-2</v>
          </cell>
          <cell r="D31">
            <v>3.9561217268223633E-2</v>
          </cell>
          <cell r="E31">
            <v>4.7250791139240508E-2</v>
          </cell>
          <cell r="F31">
            <v>3.9466534946900465E-2</v>
          </cell>
          <cell r="G31">
            <v>7.741418030157203E-2</v>
          </cell>
          <cell r="H31">
            <v>8.5123024794958674E-2</v>
          </cell>
          <cell r="I31">
            <v>0.15291117260838896</v>
          </cell>
        </row>
        <row r="32">
          <cell r="B32">
            <v>4.0705882352941175E-2</v>
          </cell>
          <cell r="C32">
            <v>1.9343477035784731E-2</v>
          </cell>
          <cell r="D32">
            <v>3.5385704175513094E-4</v>
          </cell>
          <cell r="E32">
            <v>5.1789952531645575E-2</v>
          </cell>
          <cell r="F32">
            <v>0.13936774512225239</v>
          </cell>
          <cell r="G32">
            <v>5.5502085338466477E-2</v>
          </cell>
          <cell r="H32">
            <v>1.7245637923936793E-2</v>
          </cell>
          <cell r="I32">
            <v>6.0621846003581316E-2</v>
          </cell>
        </row>
        <row r="33">
          <cell r="B33">
            <v>5.9128027681660894E-2</v>
          </cell>
          <cell r="C33">
            <v>9.2927585235277541E-2</v>
          </cell>
          <cell r="D33">
            <v>7.360226468506724E-3</v>
          </cell>
          <cell r="E33">
            <v>7.3635284810126586E-2</v>
          </cell>
          <cell r="F33">
            <v>0.12637688318103235</v>
          </cell>
          <cell r="G33">
            <v>6.7821623355790825E-2</v>
          </cell>
          <cell r="H33">
            <v>3.8991101681497199E-2</v>
          </cell>
          <cell r="I33">
            <v>8.7470834011612129E-3</v>
          </cell>
        </row>
        <row r="36">
          <cell r="B36">
            <v>1</v>
          </cell>
          <cell r="C36">
            <v>2</v>
          </cell>
          <cell r="D36">
            <v>3</v>
          </cell>
          <cell r="E36">
            <v>4</v>
          </cell>
          <cell r="F36">
            <v>5</v>
          </cell>
          <cell r="G36">
            <v>6</v>
          </cell>
          <cell r="H36">
            <v>7</v>
          </cell>
          <cell r="I36">
            <v>10</v>
          </cell>
        </row>
        <row r="37">
          <cell r="B37">
            <v>2237.1</v>
          </cell>
          <cell r="C37">
            <v>49.9</v>
          </cell>
          <cell r="D37">
            <v>13.8</v>
          </cell>
          <cell r="E37">
            <v>256.89999999999998</v>
          </cell>
          <cell r="F37">
            <v>39.200000000000003</v>
          </cell>
          <cell r="G37">
            <v>302.7</v>
          </cell>
          <cell r="H37">
            <v>984</v>
          </cell>
          <cell r="I37">
            <v>1226.7</v>
          </cell>
        </row>
        <row r="38">
          <cell r="B38">
            <v>35</v>
          </cell>
          <cell r="C38">
            <v>3.8</v>
          </cell>
          <cell r="D38">
            <v>0.1</v>
          </cell>
          <cell r="E38">
            <v>32.700000000000003</v>
          </cell>
          <cell r="F38">
            <v>8.8000000000000007</v>
          </cell>
          <cell r="G38">
            <v>0.8</v>
          </cell>
          <cell r="H38">
            <v>135.1</v>
          </cell>
          <cell r="I38">
            <v>443.8</v>
          </cell>
        </row>
        <row r="39">
          <cell r="B39">
            <v>24.9</v>
          </cell>
          <cell r="C39">
            <v>2.2000000000000002</v>
          </cell>
          <cell r="D39">
            <v>0</v>
          </cell>
          <cell r="E39">
            <v>123.2</v>
          </cell>
          <cell r="F39">
            <v>12.7</v>
          </cell>
          <cell r="G39">
            <v>0</v>
          </cell>
          <cell r="H39">
            <v>2.4</v>
          </cell>
          <cell r="I39">
            <v>342.1</v>
          </cell>
        </row>
        <row r="40">
          <cell r="B40">
            <v>76.2</v>
          </cell>
          <cell r="C40">
            <v>104.8</v>
          </cell>
          <cell r="D40">
            <v>2.8</v>
          </cell>
          <cell r="E40">
            <v>0</v>
          </cell>
          <cell r="F40">
            <v>0</v>
          </cell>
          <cell r="G40">
            <v>8.6</v>
          </cell>
          <cell r="H40">
            <v>1372.2</v>
          </cell>
          <cell r="I40">
            <v>882.5</v>
          </cell>
        </row>
        <row r="41">
          <cell r="B41">
            <v>552.4</v>
          </cell>
          <cell r="C41">
            <v>6</v>
          </cell>
          <cell r="D41">
            <v>113.4</v>
          </cell>
          <cell r="E41">
            <v>805.4</v>
          </cell>
          <cell r="F41">
            <v>1</v>
          </cell>
          <cell r="G41">
            <v>0</v>
          </cell>
          <cell r="H41">
            <v>172.6</v>
          </cell>
          <cell r="I41">
            <v>67.3</v>
          </cell>
        </row>
        <row r="42">
          <cell r="B42">
            <v>75.400000000000006</v>
          </cell>
          <cell r="C42">
            <v>0.5</v>
          </cell>
          <cell r="D42">
            <v>0</v>
          </cell>
          <cell r="E42">
            <v>101.1</v>
          </cell>
          <cell r="F42">
            <v>0</v>
          </cell>
          <cell r="G42">
            <v>0</v>
          </cell>
          <cell r="H42">
            <v>64.2</v>
          </cell>
          <cell r="I42">
            <v>166.5</v>
          </cell>
        </row>
        <row r="43">
          <cell r="B43">
            <v>982</v>
          </cell>
          <cell r="C43">
            <v>50</v>
          </cell>
          <cell r="D43">
            <v>29.6</v>
          </cell>
          <cell r="E43">
            <v>660.8</v>
          </cell>
          <cell r="F43">
            <v>74.5</v>
          </cell>
          <cell r="G43">
            <v>126.6</v>
          </cell>
          <cell r="H43">
            <v>314.3</v>
          </cell>
          <cell r="I43">
            <v>1062.3</v>
          </cell>
        </row>
        <row r="44">
          <cell r="B44">
            <v>667.6</v>
          </cell>
          <cell r="C44">
            <v>324.39999999999998</v>
          </cell>
          <cell r="D44">
            <v>95.2</v>
          </cell>
          <cell r="E44">
            <v>987.4</v>
          </cell>
          <cell r="F44">
            <v>502.8</v>
          </cell>
          <cell r="G44">
            <v>100.2</v>
          </cell>
          <cell r="H44">
            <v>799.4</v>
          </cell>
          <cell r="I44">
            <v>154.5</v>
          </cell>
        </row>
        <row r="45">
          <cell r="B45">
            <v>3001</v>
          </cell>
          <cell r="C45">
            <v>167.2</v>
          </cell>
          <cell r="D45">
            <v>130.1</v>
          </cell>
          <cell r="E45">
            <v>1319.2999999999997</v>
          </cell>
          <cell r="F45">
            <v>61.7</v>
          </cell>
          <cell r="G45">
            <v>312.10000000000002</v>
          </cell>
          <cell r="H45">
            <v>2730.4999999999995</v>
          </cell>
          <cell r="I45">
            <v>3128.9</v>
          </cell>
        </row>
        <row r="46">
          <cell r="B46">
            <v>982</v>
          </cell>
          <cell r="C46">
            <v>50</v>
          </cell>
          <cell r="D46">
            <v>29.6</v>
          </cell>
          <cell r="E46">
            <v>660.8</v>
          </cell>
          <cell r="F46">
            <v>74.5</v>
          </cell>
          <cell r="G46">
            <v>126.6</v>
          </cell>
          <cell r="H46">
            <v>314.3</v>
          </cell>
          <cell r="I46">
            <v>1062.3</v>
          </cell>
        </row>
        <row r="47">
          <cell r="B47">
            <v>667.6</v>
          </cell>
          <cell r="C47">
            <v>324.39999999999998</v>
          </cell>
          <cell r="D47">
            <v>95.2</v>
          </cell>
          <cell r="E47">
            <v>987.4</v>
          </cell>
          <cell r="F47">
            <v>502.8</v>
          </cell>
          <cell r="G47">
            <v>100.2</v>
          </cell>
          <cell r="H47">
            <v>799.4</v>
          </cell>
          <cell r="I47">
            <v>154.5</v>
          </cell>
        </row>
        <row r="48">
          <cell r="B48">
            <v>0.16245331023656145</v>
          </cell>
          <cell r="C48">
            <v>3.458833264377327E-2</v>
          </cell>
          <cell r="D48">
            <v>4.3923024983119514E-2</v>
          </cell>
          <cell r="E48">
            <v>9.6595401962219926E-2</v>
          </cell>
          <cell r="F48">
            <v>1.4476771468793994E-2</v>
          </cell>
          <cell r="G48">
            <v>0.15597201399300351</v>
          </cell>
          <cell r="H48">
            <v>9.9569704262845046E-2</v>
          </cell>
          <cell r="I48">
            <v>0.18832912001926086</v>
          </cell>
        </row>
        <row r="49">
          <cell r="B49">
            <v>5.3158663996102418E-2</v>
          </cell>
          <cell r="C49">
            <v>1.0343400910219279E-2</v>
          </cell>
          <cell r="D49">
            <v>9.9932478055368007E-3</v>
          </cell>
          <cell r="E49">
            <v>4.8381900717528188E-2</v>
          </cell>
          <cell r="F49">
            <v>1.7480056311590803E-2</v>
          </cell>
          <cell r="G49">
            <v>6.3268365817091457E-2</v>
          </cell>
          <cell r="H49">
            <v>1.1461182219304963E-2</v>
          </cell>
          <cell r="I49">
            <v>6.3940050559768868E-2</v>
          </cell>
        </row>
        <row r="50">
          <cell r="B50">
            <v>3.6139230227900179E-2</v>
          </cell>
          <cell r="C50">
            <v>6.7107985105502685E-2</v>
          </cell>
          <cell r="D50">
            <v>3.2140445644834571E-2</v>
          </cell>
          <cell r="E50">
            <v>7.2294625860301651E-2</v>
          </cell>
          <cell r="F50">
            <v>0.11797278273111216</v>
          </cell>
          <cell r="G50">
            <v>5.0074962518740634E-2</v>
          </cell>
          <cell r="H50">
            <v>2.9150712905225539E-2</v>
          </cell>
          <cell r="I50">
            <v>9.299386059949441E-3</v>
          </cell>
        </row>
        <row r="53"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10</v>
          </cell>
        </row>
        <row r="54">
          <cell r="B54">
            <v>5747.5</v>
          </cell>
          <cell r="C54">
            <v>60.2</v>
          </cell>
          <cell r="D54">
            <v>23.9</v>
          </cell>
          <cell r="E54">
            <v>466.8</v>
          </cell>
          <cell r="F54">
            <v>81.599999999999994</v>
          </cell>
          <cell r="G54">
            <v>441.8</v>
          </cell>
          <cell r="H54">
            <v>1122</v>
          </cell>
          <cell r="I54">
            <v>2520.6</v>
          </cell>
        </row>
        <row r="55">
          <cell r="B55">
            <v>161.9</v>
          </cell>
          <cell r="C55">
            <v>34.6</v>
          </cell>
          <cell r="D55">
            <v>0</v>
          </cell>
          <cell r="E55">
            <v>322.89999999999998</v>
          </cell>
          <cell r="F55">
            <v>8.8000000000000007</v>
          </cell>
          <cell r="G55">
            <v>6.9</v>
          </cell>
          <cell r="H55">
            <v>75.599999999999994</v>
          </cell>
          <cell r="I55">
            <v>958.5</v>
          </cell>
        </row>
        <row r="56">
          <cell r="B56">
            <v>11.7</v>
          </cell>
          <cell r="C56">
            <v>0</v>
          </cell>
          <cell r="D56">
            <v>0</v>
          </cell>
          <cell r="E56">
            <v>218.2</v>
          </cell>
          <cell r="F56">
            <v>4</v>
          </cell>
          <cell r="G56">
            <v>0</v>
          </cell>
          <cell r="H56">
            <v>51.5</v>
          </cell>
          <cell r="I56">
            <v>165.9</v>
          </cell>
        </row>
        <row r="57">
          <cell r="B57">
            <v>101.9</v>
          </cell>
          <cell r="C57">
            <v>150.30000000000001</v>
          </cell>
          <cell r="D57">
            <v>6.3</v>
          </cell>
          <cell r="E57">
            <v>0</v>
          </cell>
          <cell r="F57">
            <v>0</v>
          </cell>
          <cell r="G57">
            <v>16.600000000000001</v>
          </cell>
          <cell r="H57">
            <v>428.5</v>
          </cell>
          <cell r="I57">
            <v>604.5</v>
          </cell>
        </row>
        <row r="58">
          <cell r="B58">
            <v>169.7</v>
          </cell>
          <cell r="C58">
            <v>45.3</v>
          </cell>
          <cell r="D58">
            <v>18.7</v>
          </cell>
          <cell r="E58">
            <v>3.2</v>
          </cell>
          <cell r="F58">
            <v>0.7</v>
          </cell>
          <cell r="G58">
            <v>0</v>
          </cell>
          <cell r="H58">
            <v>65.599999999999994</v>
          </cell>
          <cell r="I58">
            <v>69.900000000000006</v>
          </cell>
        </row>
        <row r="59">
          <cell r="B59">
            <v>113</v>
          </cell>
          <cell r="C59">
            <v>0.1</v>
          </cell>
          <cell r="D59">
            <v>0</v>
          </cell>
          <cell r="E59">
            <v>72</v>
          </cell>
          <cell r="F59">
            <v>0</v>
          </cell>
          <cell r="G59">
            <v>0</v>
          </cell>
          <cell r="H59">
            <v>194.6</v>
          </cell>
          <cell r="I59">
            <v>154.30000000000001</v>
          </cell>
        </row>
        <row r="60">
          <cell r="B60">
            <v>2369.3000000000002</v>
          </cell>
          <cell r="C60">
            <v>151.5</v>
          </cell>
          <cell r="D60">
            <v>12.5</v>
          </cell>
          <cell r="E60">
            <v>577.5</v>
          </cell>
          <cell r="F60">
            <v>90.5</v>
          </cell>
          <cell r="G60">
            <v>123</v>
          </cell>
          <cell r="H60">
            <v>1113.3</v>
          </cell>
          <cell r="I60">
            <v>1613.8</v>
          </cell>
        </row>
        <row r="61">
          <cell r="B61">
            <v>1343.4</v>
          </cell>
          <cell r="C61">
            <v>740.3</v>
          </cell>
          <cell r="D61">
            <v>130.9</v>
          </cell>
          <cell r="E61">
            <v>744.7</v>
          </cell>
          <cell r="F61">
            <v>304.5</v>
          </cell>
          <cell r="G61">
            <v>83.3</v>
          </cell>
          <cell r="H61">
            <v>930.7</v>
          </cell>
          <cell r="I61">
            <v>255.1</v>
          </cell>
        </row>
        <row r="62">
          <cell r="B62">
            <v>6305.6999999999989</v>
          </cell>
          <cell r="C62">
            <v>290.50000000000006</v>
          </cell>
          <cell r="D62">
            <v>48.9</v>
          </cell>
          <cell r="E62">
            <v>1083.1000000000001</v>
          </cell>
          <cell r="F62">
            <v>95.1</v>
          </cell>
          <cell r="G62">
            <v>465.3</v>
          </cell>
          <cell r="H62">
            <v>1937.7999999999997</v>
          </cell>
          <cell r="I62">
            <v>4473.7</v>
          </cell>
        </row>
        <row r="63">
          <cell r="B63">
            <v>2369.3000000000002</v>
          </cell>
          <cell r="C63">
            <v>151.5</v>
          </cell>
          <cell r="D63">
            <v>12.5</v>
          </cell>
          <cell r="E63">
            <v>577.5</v>
          </cell>
          <cell r="F63">
            <v>90.5</v>
          </cell>
          <cell r="G63">
            <v>123</v>
          </cell>
          <cell r="H63">
            <v>1113.3</v>
          </cell>
          <cell r="I63">
            <v>1613.8</v>
          </cell>
        </row>
        <row r="64">
          <cell r="B64">
            <v>1343.4</v>
          </cell>
          <cell r="C64">
            <v>740.3</v>
          </cell>
          <cell r="D64">
            <v>130.9</v>
          </cell>
          <cell r="E64">
            <v>744.7</v>
          </cell>
          <cell r="F64">
            <v>304.5</v>
          </cell>
          <cell r="G64">
            <v>83.3</v>
          </cell>
          <cell r="H64">
            <v>930.7</v>
          </cell>
          <cell r="I64">
            <v>255.1</v>
          </cell>
        </row>
        <row r="65">
          <cell r="B65">
            <v>0.18214564256622082</v>
          </cell>
          <cell r="C65">
            <v>3.1391830559757951E-2</v>
          </cell>
          <cell r="D65">
            <v>1.7717391304347827E-2</v>
          </cell>
          <cell r="E65">
            <v>9.6164432211666526E-2</v>
          </cell>
          <cell r="F65">
            <v>4.0780445969125209E-2</v>
          </cell>
          <cell r="G65">
            <v>0.17355464378963073</v>
          </cell>
          <cell r="H65">
            <v>5.7592058727375391E-2</v>
          </cell>
          <cell r="I65">
            <v>0.19333189282627483</v>
          </cell>
        </row>
        <row r="66">
          <cell r="B66">
            <v>6.8439296340160036E-2</v>
          </cell>
          <cell r="C66">
            <v>1.6371298897773934E-2</v>
          </cell>
          <cell r="D66">
            <v>4.528985507246377E-3</v>
          </cell>
          <cell r="E66">
            <v>5.127408328154133E-2</v>
          </cell>
          <cell r="F66">
            <v>3.8807890222984566E-2</v>
          </cell>
          <cell r="G66">
            <v>4.587840358075345E-2</v>
          </cell>
          <cell r="H66">
            <v>3.3087645258121079E-2</v>
          </cell>
          <cell r="I66">
            <v>6.9740708729472772E-2</v>
          </cell>
        </row>
        <row r="67">
          <cell r="B67">
            <v>3.8805280337386984E-2</v>
          </cell>
          <cell r="C67">
            <v>7.9997838772422725E-2</v>
          </cell>
          <cell r="D67">
            <v>4.742753623188406E-2</v>
          </cell>
          <cell r="E67">
            <v>6.6119151203054255E-2</v>
          </cell>
          <cell r="F67">
            <v>0.13057461406518009</v>
          </cell>
          <cell r="G67">
            <v>3.1070496083550912E-2</v>
          </cell>
          <cell r="H67">
            <v>2.7660712693553663E-2</v>
          </cell>
          <cell r="I67">
            <v>1.1024200518582541E-2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3F15-3922-0C42-9639-4F5E9C118F86}">
  <dimension ref="A1:U70"/>
  <sheetViews>
    <sheetView zoomScale="70" zoomScaleNormal="70" zoomScaleSheetLayoutView="70" workbookViewId="0">
      <selection activeCell="M12" sqref="M12"/>
    </sheetView>
  </sheetViews>
  <sheetFormatPr baseColWidth="10" defaultRowHeight="15"/>
  <cols>
    <col min="1" max="2" width="12.5" customWidth="1"/>
    <col min="3" max="3" width="17.5" customWidth="1"/>
    <col min="4" max="4" width="19.6640625" customWidth="1"/>
    <col min="5" max="5" width="14.5" customWidth="1"/>
    <col min="6" max="6" width="15.5" customWidth="1"/>
    <col min="7" max="7" width="13.6640625" customWidth="1"/>
    <col min="8" max="8" width="13.33203125" customWidth="1"/>
    <col min="9" max="9" width="13.5" customWidth="1"/>
    <col min="10" max="10" width="16.6640625" customWidth="1"/>
    <col min="11" max="11" width="17.5" customWidth="1"/>
    <col min="12" max="12" width="14.1640625" customWidth="1"/>
    <col min="13" max="13" width="16.6640625" customWidth="1"/>
    <col min="14" max="14" width="16.33203125" customWidth="1"/>
    <col min="15" max="15" width="17.1640625" customWidth="1"/>
    <col min="17" max="17" width="13.33203125" customWidth="1"/>
    <col min="21" max="21" width="18" customWidth="1"/>
  </cols>
  <sheetData>
    <row r="1" spans="1:12" ht="16">
      <c r="A1" s="1" t="s">
        <v>0</v>
      </c>
      <c r="B1" s="2"/>
      <c r="C1" s="2"/>
      <c r="D1" s="2"/>
      <c r="J1" s="3"/>
      <c r="K1" s="4"/>
    </row>
    <row r="2" spans="1:12">
      <c r="J2" s="5"/>
    </row>
    <row r="3" spans="1:12">
      <c r="J3" s="5"/>
    </row>
    <row r="4" spans="1:12" ht="75.75" customHeight="1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86" t="s">
        <v>6</v>
      </c>
      <c r="G4" s="187"/>
      <c r="H4" s="188" t="s">
        <v>7</v>
      </c>
      <c r="I4" s="188" t="s">
        <v>8</v>
      </c>
      <c r="J4" s="187"/>
      <c r="K4" s="189" t="s">
        <v>9</v>
      </c>
      <c r="L4" s="188">
        <v>5.3</v>
      </c>
    </row>
    <row r="5" spans="1:12" ht="35.25" customHeight="1">
      <c r="A5" s="190" t="s">
        <v>8</v>
      </c>
      <c r="B5" s="191">
        <f>192879+193317</f>
        <v>386196</v>
      </c>
      <c r="C5" s="192">
        <v>1.167</v>
      </c>
      <c r="D5" s="193">
        <f>+B5*C5</f>
        <v>450690.73200000002</v>
      </c>
      <c r="E5" s="188">
        <f>+I7</f>
        <v>551</v>
      </c>
      <c r="F5" s="191">
        <f>+D5/E5</f>
        <v>817.95051179673328</v>
      </c>
      <c r="G5" s="187"/>
      <c r="H5" s="194" t="s">
        <v>10</v>
      </c>
      <c r="I5" s="188">
        <v>134</v>
      </c>
      <c r="J5" s="187"/>
      <c r="K5" s="189" t="s">
        <v>11</v>
      </c>
      <c r="L5" s="188">
        <v>29</v>
      </c>
    </row>
    <row r="6" spans="1:12" ht="37.5" customHeight="1">
      <c r="A6" s="195" t="s">
        <v>12</v>
      </c>
      <c r="B6" s="191">
        <f>109548+110160</f>
        <v>219708</v>
      </c>
      <c r="C6" s="192">
        <v>1.167</v>
      </c>
      <c r="D6" s="196">
        <f>+B6*C6</f>
        <v>256399.236</v>
      </c>
      <c r="E6" s="188">
        <v>309</v>
      </c>
      <c r="F6" s="191">
        <f>+D6/E6</f>
        <v>829.77099029126214</v>
      </c>
      <c r="G6" s="187"/>
      <c r="H6" s="194" t="s">
        <v>13</v>
      </c>
      <c r="I6" s="188">
        <v>417</v>
      </c>
      <c r="J6" s="187"/>
      <c r="K6" s="189" t="s">
        <v>14</v>
      </c>
      <c r="L6" s="188">
        <v>2</v>
      </c>
    </row>
    <row r="7" spans="1:12" ht="22.5" customHeight="1">
      <c r="A7" s="197"/>
      <c r="B7" s="198">
        <f>SUM(B5:B6)</f>
        <v>605904</v>
      </c>
      <c r="C7" s="192"/>
      <c r="D7" s="191">
        <f>SUM(D5:D6)</f>
        <v>707089.96799999999</v>
      </c>
      <c r="E7" s="187"/>
      <c r="F7" s="199">
        <f>AVERAGE(F5:F6)</f>
        <v>823.86075104399765</v>
      </c>
      <c r="G7" s="187"/>
      <c r="H7" s="194"/>
      <c r="I7" s="188">
        <f>SUM(I5:I6)</f>
        <v>551</v>
      </c>
      <c r="J7" s="187"/>
      <c r="K7" s="189" t="s">
        <v>15</v>
      </c>
      <c r="L7" s="188">
        <f>+L4*L5*L6</f>
        <v>307.39999999999998</v>
      </c>
    </row>
    <row r="8" spans="1:12">
      <c r="A8" s="187"/>
      <c r="B8" s="187"/>
      <c r="C8" s="187"/>
      <c r="D8" s="187"/>
      <c r="E8" s="187"/>
      <c r="F8" s="187"/>
      <c r="G8" s="187"/>
      <c r="H8" s="187"/>
      <c r="I8" s="200"/>
      <c r="J8" s="187"/>
      <c r="K8" s="187"/>
      <c r="L8" s="187"/>
    </row>
    <row r="9" spans="1:12">
      <c r="A9" s="187" t="s">
        <v>16</v>
      </c>
      <c r="B9" s="187"/>
      <c r="C9" s="187"/>
      <c r="D9" s="187"/>
      <c r="E9" s="201"/>
      <c r="F9" s="187"/>
      <c r="G9" s="187"/>
      <c r="H9" s="187"/>
      <c r="I9" s="187"/>
      <c r="J9" s="10"/>
      <c r="K9" s="187"/>
      <c r="L9" s="187"/>
    </row>
    <row r="10" spans="1:12">
      <c r="A10" s="187" t="s">
        <v>17</v>
      </c>
      <c r="B10" s="187"/>
      <c r="C10" s="187"/>
      <c r="D10" s="187"/>
      <c r="E10" s="187"/>
      <c r="F10" s="187" t="s">
        <v>18</v>
      </c>
      <c r="G10" s="187"/>
      <c r="H10" s="187"/>
      <c r="I10" s="202">
        <v>2.2000000000000002</v>
      </c>
      <c r="J10" s="187"/>
      <c r="K10" s="187"/>
      <c r="L10" s="187"/>
    </row>
    <row r="11" spans="1:12">
      <c r="A11" s="187" t="s">
        <v>19</v>
      </c>
      <c r="B11" s="187"/>
      <c r="C11" s="187"/>
      <c r="D11" s="187"/>
      <c r="E11" s="187"/>
      <c r="F11" s="187" t="s">
        <v>20</v>
      </c>
      <c r="G11" s="187"/>
      <c r="H11" s="187"/>
      <c r="I11" s="203">
        <v>1</v>
      </c>
      <c r="J11" s="187"/>
      <c r="K11" s="187"/>
      <c r="L11" s="187"/>
    </row>
    <row r="12" spans="1:12">
      <c r="A12" s="187" t="s">
        <v>21</v>
      </c>
      <c r="B12" s="187"/>
      <c r="C12" s="187"/>
      <c r="D12" s="187"/>
      <c r="E12" s="187"/>
      <c r="F12" s="187" t="s">
        <v>22</v>
      </c>
      <c r="G12" s="187"/>
      <c r="H12" s="187"/>
      <c r="I12" s="203">
        <v>0.12</v>
      </c>
      <c r="J12" s="187"/>
      <c r="K12" s="187"/>
      <c r="L12" s="187"/>
    </row>
    <row r="13" spans="1:12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  <row r="14" spans="1:12">
      <c r="A14" s="12" t="s">
        <v>23</v>
      </c>
      <c r="B14" s="204"/>
      <c r="C14" s="204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2" ht="16">
      <c r="A15" s="205" t="s">
        <v>24</v>
      </c>
      <c r="B15" s="188" t="s">
        <v>25</v>
      </c>
      <c r="C15" s="188" t="s">
        <v>26</v>
      </c>
      <c r="D15" s="187"/>
      <c r="E15" s="187"/>
      <c r="F15" s="187"/>
      <c r="G15" s="187"/>
      <c r="H15" s="187"/>
      <c r="I15" s="187"/>
      <c r="J15" s="187"/>
      <c r="K15" s="187"/>
      <c r="L15" s="187"/>
    </row>
    <row r="16" spans="1:12">
      <c r="A16" s="206">
        <v>317</v>
      </c>
      <c r="B16" s="206">
        <v>12</v>
      </c>
      <c r="C16" s="14">
        <f>+A16/B16</f>
        <v>26.416666666666668</v>
      </c>
      <c r="D16" s="187"/>
      <c r="E16" s="187"/>
      <c r="F16" s="10"/>
      <c r="G16" s="187"/>
      <c r="H16" s="187"/>
      <c r="I16" s="187"/>
      <c r="J16" s="187"/>
      <c r="K16" s="187"/>
      <c r="L16" s="187"/>
    </row>
    <row r="17" spans="1:15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1:15">
      <c r="A18" s="187" t="s">
        <v>27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</row>
    <row r="20" spans="1:15">
      <c r="E20" s="15"/>
    </row>
    <row r="21" spans="1:15">
      <c r="A21" s="16" t="s">
        <v>28</v>
      </c>
    </row>
    <row r="22" spans="1:15" ht="18" customHeight="1"/>
    <row r="23" spans="1:15">
      <c r="A23" s="233" t="s">
        <v>29</v>
      </c>
      <c r="B23" s="234"/>
      <c r="C23" s="13">
        <v>2020</v>
      </c>
      <c r="D23" s="13">
        <v>2021</v>
      </c>
      <c r="E23" s="13">
        <v>2022</v>
      </c>
      <c r="F23" s="13">
        <v>2023</v>
      </c>
      <c r="G23" s="13">
        <v>2024</v>
      </c>
      <c r="H23" s="13">
        <v>2025</v>
      </c>
      <c r="I23" s="13">
        <v>2026</v>
      </c>
      <c r="J23" s="13">
        <v>2027</v>
      </c>
      <c r="K23" s="13">
        <v>2028</v>
      </c>
      <c r="L23" s="13">
        <v>2029</v>
      </c>
    </row>
    <row r="24" spans="1:15" ht="16" thickBot="1">
      <c r="A24" s="235"/>
      <c r="B24" s="236"/>
      <c r="C24" s="174">
        <v>8.3999999999999995E-3</v>
      </c>
      <c r="D24" s="17">
        <v>0.01</v>
      </c>
      <c r="E24" s="17">
        <v>0.01</v>
      </c>
      <c r="F24" s="17">
        <v>1.2E-2</v>
      </c>
      <c r="G24" s="17">
        <v>1.2E-2</v>
      </c>
      <c r="H24" s="17">
        <v>1.2999999999999999E-2</v>
      </c>
      <c r="I24" s="17">
        <v>1.2999999999999999E-2</v>
      </c>
      <c r="J24" s="17">
        <v>1.4E-2</v>
      </c>
      <c r="K24" s="17">
        <v>1.4E-2</v>
      </c>
      <c r="L24" s="17">
        <v>1.4999999999999999E-2</v>
      </c>
      <c r="M24" s="11"/>
      <c r="N24" s="11" t="s">
        <v>31</v>
      </c>
      <c r="O24" t="s">
        <v>389</v>
      </c>
    </row>
    <row r="25" spans="1:15" ht="17" thickTop="1" thickBot="1">
      <c r="A25" s="237" t="s">
        <v>32</v>
      </c>
      <c r="B25" s="237"/>
      <c r="C25" s="18">
        <v>1</v>
      </c>
      <c r="D25" s="18">
        <f>C25+1</f>
        <v>2</v>
      </c>
      <c r="E25" s="18">
        <f t="shared" ref="E25:L25" si="0">D25+1</f>
        <v>3</v>
      </c>
      <c r="F25" s="18">
        <f t="shared" si="0"/>
        <v>4</v>
      </c>
      <c r="G25" s="18">
        <f t="shared" si="0"/>
        <v>5</v>
      </c>
      <c r="H25" s="18">
        <f t="shared" si="0"/>
        <v>6</v>
      </c>
      <c r="I25" s="18">
        <f t="shared" si="0"/>
        <v>7</v>
      </c>
      <c r="J25" s="18">
        <f t="shared" si="0"/>
        <v>8</v>
      </c>
      <c r="K25" s="18">
        <f t="shared" si="0"/>
        <v>9</v>
      </c>
      <c r="L25" s="18">
        <f t="shared" si="0"/>
        <v>10</v>
      </c>
    </row>
    <row r="26" spans="1:15" ht="16" thickTop="1">
      <c r="A26" s="19" t="s">
        <v>33</v>
      </c>
      <c r="B26" s="19"/>
      <c r="C26" s="180">
        <v>38739.566021894745</v>
      </c>
      <c r="D26" s="180">
        <v>39361.723452206374</v>
      </c>
      <c r="E26" s="180">
        <v>39993.872730848809</v>
      </c>
      <c r="F26" s="180">
        <v>40716.641998840714</v>
      </c>
      <c r="G26" s="180">
        <v>41452.473153043771</v>
      </c>
      <c r="H26" s="180">
        <v>42243.303435857539</v>
      </c>
      <c r="I26" s="180">
        <v>43049.221178806823</v>
      </c>
      <c r="J26" s="180">
        <v>43913.821736961982</v>
      </c>
      <c r="K26" s="180">
        <v>44795.786932727133</v>
      </c>
      <c r="L26" s="180">
        <v>45740.530079138342</v>
      </c>
      <c r="M26" s="21">
        <f>AVERAGE(C26:L26)</f>
        <v>42000.694072032624</v>
      </c>
      <c r="N26" s="22">
        <f>+M26/12</f>
        <v>3500.057839336052</v>
      </c>
      <c r="O26" s="36">
        <f>+N26+N30</f>
        <v>4300.4166932937742</v>
      </c>
    </row>
    <row r="27" spans="1:15">
      <c r="A27" s="19" t="s">
        <v>34</v>
      </c>
      <c r="B27" s="19"/>
      <c r="C27" s="180">
        <v>12823.657408252177</v>
      </c>
      <c r="D27" s="180">
        <v>14428.49427348035</v>
      </c>
      <c r="E27" s="180">
        <v>14601.636204762115</v>
      </c>
      <c r="F27" s="180">
        <v>14850.740118415355</v>
      </c>
      <c r="G27" s="180">
        <v>15119.018738654522</v>
      </c>
      <c r="H27" s="180">
        <v>15392.143812168315</v>
      </c>
      <c r="I27" s="180">
        <v>15685.671994666362</v>
      </c>
      <c r="J27" s="180">
        <v>15984.797759604649</v>
      </c>
      <c r="K27" s="180">
        <v>16305.692574628707</v>
      </c>
      <c r="L27" s="180">
        <v>16633.029353064376</v>
      </c>
      <c r="M27" s="21">
        <f t="shared" ref="M27:M31" si="1">AVERAGE(C27:L27)</f>
        <v>15182.488223769693</v>
      </c>
      <c r="N27" s="150">
        <f t="shared" ref="N27:N31" si="2">+M27/12</f>
        <v>1265.2073519808077</v>
      </c>
    </row>
    <row r="28" spans="1:15">
      <c r="A28" s="19" t="s">
        <v>35</v>
      </c>
      <c r="B28" s="19"/>
      <c r="C28" s="180">
        <v>8755.4177960274283</v>
      </c>
      <c r="D28" s="180">
        <v>9554.5209531655655</v>
      </c>
      <c r="E28" s="180">
        <v>10168.238189339649</v>
      </c>
      <c r="F28" s="180">
        <v>8661.4471108256403</v>
      </c>
      <c r="G28" s="180">
        <v>9274.1517252261765</v>
      </c>
      <c r="H28" s="180">
        <v>8878.9967374031821</v>
      </c>
      <c r="I28" s="180">
        <v>8025.9461344917781</v>
      </c>
      <c r="J28" s="180">
        <v>8023.5409621648805</v>
      </c>
      <c r="K28" s="180">
        <v>8303.0210896171047</v>
      </c>
      <c r="L28" s="180">
        <v>7926.1556316237857</v>
      </c>
      <c r="M28" s="21">
        <f t="shared" si="1"/>
        <v>8757.14363298852</v>
      </c>
      <c r="N28" s="151">
        <f t="shared" si="2"/>
        <v>729.76196941571004</v>
      </c>
    </row>
    <row r="29" spans="1:15">
      <c r="A29" s="19" t="s">
        <v>36</v>
      </c>
      <c r="B29" s="19"/>
      <c r="C29" s="180">
        <v>24565.071633561904</v>
      </c>
      <c r="D29" s="180">
        <v>35182.046843046381</v>
      </c>
      <c r="E29" s="180">
        <v>44253.994000163737</v>
      </c>
      <c r="F29" s="180">
        <v>35651.925708281669</v>
      </c>
      <c r="G29" s="180">
        <v>43278.774639036295</v>
      </c>
      <c r="H29" s="180">
        <v>45198.341967252643</v>
      </c>
      <c r="I29" s="180">
        <v>39845.905825346548</v>
      </c>
      <c r="J29" s="180">
        <v>41580.363041819874</v>
      </c>
      <c r="K29" s="180">
        <v>45663.55894758799</v>
      </c>
      <c r="L29" s="180">
        <v>44275.296062322013</v>
      </c>
      <c r="M29" s="21">
        <f t="shared" si="1"/>
        <v>39949.527866841898</v>
      </c>
      <c r="N29" s="152">
        <f t="shared" si="2"/>
        <v>3329.127322236825</v>
      </c>
    </row>
    <row r="30" spans="1:15">
      <c r="A30" s="19" t="s">
        <v>37</v>
      </c>
      <c r="B30" s="19"/>
      <c r="C30" s="180">
        <v>8858.583511289864</v>
      </c>
      <c r="D30" s="180">
        <v>9000.8523624811824</v>
      </c>
      <c r="E30" s="180">
        <v>9145.4060514226312</v>
      </c>
      <c r="F30" s="180">
        <v>9310.6818295839403</v>
      </c>
      <c r="G30" s="180">
        <v>9478.9444716081853</v>
      </c>
      <c r="H30" s="180">
        <v>9659.783774237525</v>
      </c>
      <c r="I30" s="180">
        <v>9844.073129082426</v>
      </c>
      <c r="J30" s="180">
        <v>10041.781493806915</v>
      </c>
      <c r="K30" s="180">
        <v>10243.460633328536</v>
      </c>
      <c r="L30" s="180">
        <v>10459.495218085434</v>
      </c>
      <c r="M30" s="21">
        <f t="shared" si="1"/>
        <v>9604.3062474926646</v>
      </c>
      <c r="N30" s="22">
        <f t="shared" si="2"/>
        <v>800.35885395772209</v>
      </c>
    </row>
    <row r="31" spans="1:15">
      <c r="A31" s="19" t="s">
        <v>38</v>
      </c>
      <c r="B31" s="19"/>
      <c r="C31" s="180">
        <v>1562.8183200000001</v>
      </c>
      <c r="D31" s="180">
        <v>1578.4465031999998</v>
      </c>
      <c r="E31" s="180">
        <v>1594.2309682319999</v>
      </c>
      <c r="F31" s="180">
        <v>1613.361739850784</v>
      </c>
      <c r="G31" s="180">
        <v>1632.7220807289932</v>
      </c>
      <c r="H31" s="180">
        <v>1653.9474677784699</v>
      </c>
      <c r="I31" s="180">
        <v>1675.4487848595898</v>
      </c>
      <c r="J31" s="180">
        <v>1698.9050678476237</v>
      </c>
      <c r="K31" s="180">
        <v>1722.6897387974905</v>
      </c>
      <c r="L31" s="180">
        <v>1748.5300848794529</v>
      </c>
      <c r="M31" s="21">
        <f t="shared" si="1"/>
        <v>1648.1100756174405</v>
      </c>
      <c r="N31" s="172">
        <f t="shared" si="2"/>
        <v>137.34250630145337</v>
      </c>
    </row>
    <row r="32" spans="1:15">
      <c r="A32" s="19" t="s">
        <v>39</v>
      </c>
      <c r="B32" s="19"/>
      <c r="C32" s="180">
        <v>95305.11469102613</v>
      </c>
      <c r="D32" s="180">
        <v>109106.08438757985</v>
      </c>
      <c r="E32" s="180">
        <v>119757.37814476895</v>
      </c>
      <c r="F32" s="180">
        <v>110804.7985057981</v>
      </c>
      <c r="G32" s="180">
        <v>120236.08480829795</v>
      </c>
      <c r="H32" s="180">
        <v>123026.51719469768</v>
      </c>
      <c r="I32" s="180">
        <v>118126.26704725352</v>
      </c>
      <c r="J32" s="180">
        <v>121243.21006220592</v>
      </c>
      <c r="K32" s="180">
        <v>127034.20991668696</v>
      </c>
      <c r="L32" s="180">
        <v>126783.0364291134</v>
      </c>
      <c r="M32" s="21">
        <f>AVERAGE(C32:L32)</f>
        <v>117142.27011874286</v>
      </c>
      <c r="N32" s="173">
        <f>+M32/12</f>
        <v>9761.8558432285718</v>
      </c>
    </row>
    <row r="33" spans="1:21">
      <c r="N33" s="15"/>
      <c r="O33" s="24"/>
    </row>
    <row r="34" spans="1:21">
      <c r="C34" s="23"/>
      <c r="N34" s="24"/>
      <c r="O34" s="10"/>
    </row>
    <row r="35" spans="1:21">
      <c r="A35" s="19" t="s">
        <v>40</v>
      </c>
      <c r="M35" s="16"/>
      <c r="N35" s="179"/>
    </row>
    <row r="36" spans="1:21">
      <c r="O36" s="24"/>
    </row>
    <row r="37" spans="1:21" ht="18.75" customHeight="1">
      <c r="A37" s="25" t="s">
        <v>41</v>
      </c>
      <c r="C37" s="13">
        <v>2020</v>
      </c>
      <c r="D37" s="13">
        <v>2021</v>
      </c>
      <c r="E37" s="13">
        <v>2022</v>
      </c>
      <c r="F37" s="13">
        <v>2023</v>
      </c>
      <c r="G37" s="13">
        <v>2024</v>
      </c>
      <c r="H37" s="13">
        <v>2025</v>
      </c>
      <c r="I37" s="13">
        <v>2026</v>
      </c>
      <c r="J37" s="13">
        <v>2027</v>
      </c>
      <c r="K37" s="13">
        <v>2028</v>
      </c>
      <c r="L37" s="13">
        <v>2029</v>
      </c>
      <c r="P37" s="16"/>
      <c r="Q37" s="16"/>
      <c r="S37" s="16"/>
      <c r="T37" s="16"/>
      <c r="U37" s="26"/>
    </row>
    <row r="38" spans="1:21" ht="16" thickBot="1">
      <c r="C38" s="174">
        <v>8.3999999999999995E-3</v>
      </c>
      <c r="D38" s="17">
        <v>0.01</v>
      </c>
      <c r="E38" s="17">
        <v>0.01</v>
      </c>
      <c r="F38" s="17">
        <v>1.2E-2</v>
      </c>
      <c r="G38" s="17">
        <v>1.2E-2</v>
      </c>
      <c r="H38" s="17">
        <v>1.2999999999999999E-2</v>
      </c>
      <c r="I38" s="17">
        <v>1.2999999999999999E-2</v>
      </c>
      <c r="J38" s="17">
        <v>1.4E-2</v>
      </c>
      <c r="K38" s="17">
        <v>1.4E-2</v>
      </c>
      <c r="L38" s="17">
        <v>1.4999999999999999E-2</v>
      </c>
      <c r="T38" s="27"/>
    </row>
    <row r="39" spans="1:21" ht="17" thickTop="1" thickBot="1">
      <c r="A39" s="237" t="s">
        <v>32</v>
      </c>
      <c r="B39" s="237"/>
      <c r="C39" s="18">
        <v>1</v>
      </c>
      <c r="D39" s="18">
        <f>C39+1</f>
        <v>2</v>
      </c>
      <c r="E39" s="18">
        <f t="shared" ref="E39:L39" si="3">D39+1</f>
        <v>3</v>
      </c>
      <c r="F39" s="18">
        <f t="shared" si="3"/>
        <v>4</v>
      </c>
      <c r="G39" s="18">
        <f t="shared" si="3"/>
        <v>5</v>
      </c>
      <c r="H39" s="18">
        <f t="shared" si="3"/>
        <v>6</v>
      </c>
      <c r="I39" s="18">
        <f t="shared" si="3"/>
        <v>7</v>
      </c>
      <c r="J39" s="18">
        <f t="shared" si="3"/>
        <v>8</v>
      </c>
      <c r="K39" s="18">
        <f t="shared" si="3"/>
        <v>9</v>
      </c>
      <c r="L39" s="18">
        <f t="shared" si="3"/>
        <v>10</v>
      </c>
      <c r="M39" s="11" t="s">
        <v>30</v>
      </c>
      <c r="N39" s="11" t="s">
        <v>31</v>
      </c>
      <c r="T39" s="27"/>
      <c r="U39" s="9"/>
    </row>
    <row r="40" spans="1:21" ht="16" thickTop="1">
      <c r="A40" s="19" t="s">
        <v>33</v>
      </c>
      <c r="B40" s="19"/>
      <c r="C40" s="20">
        <v>38739.566021894745</v>
      </c>
      <c r="D40" s="20">
        <v>39361.723452206374</v>
      </c>
      <c r="E40" s="20">
        <v>39993.872730848809</v>
      </c>
      <c r="F40" s="20">
        <v>40716.641998840714</v>
      </c>
      <c r="G40" s="20">
        <v>41452.473153043771</v>
      </c>
      <c r="H40" s="20">
        <v>42243.303435857539</v>
      </c>
      <c r="I40" s="20">
        <v>43049.221178806823</v>
      </c>
      <c r="J40" s="20">
        <v>43913.821736961982</v>
      </c>
      <c r="K40" s="20">
        <v>44795.786932727133</v>
      </c>
      <c r="L40" s="20">
        <v>45740.530079138342</v>
      </c>
      <c r="M40" s="21">
        <f t="shared" ref="M40:M45" si="4">AVERAGE(C40:L40)</f>
        <v>42000.694072032624</v>
      </c>
      <c r="N40" s="22">
        <f t="shared" ref="N40:N45" si="5">+M40/12</f>
        <v>3500.057839336052</v>
      </c>
      <c r="O40" s="36">
        <f>+N40+N44</f>
        <v>4300.4166932937742</v>
      </c>
      <c r="T40" s="28"/>
    </row>
    <row r="41" spans="1:21">
      <c r="A41" s="19" t="s">
        <v>34</v>
      </c>
      <c r="B41" s="19"/>
      <c r="C41" s="20">
        <v>8082.7077943962367</v>
      </c>
      <c r="D41" s="20">
        <v>8163.5348723401985</v>
      </c>
      <c r="E41" s="20">
        <v>8261.49729080828</v>
      </c>
      <c r="F41" s="20">
        <v>8402.4384345894687</v>
      </c>
      <c r="G41" s="20">
        <v>8554.2284849103253</v>
      </c>
      <c r="H41" s="20">
        <v>8708.7606224902283</v>
      </c>
      <c r="I41" s="20">
        <v>8874.8366875611173</v>
      </c>
      <c r="J41" s="20">
        <v>9044.0798231929057</v>
      </c>
      <c r="K41" s="20">
        <v>9225.6397256434993</v>
      </c>
      <c r="L41" s="20">
        <v>9410.8444431357912</v>
      </c>
      <c r="M41" s="21">
        <f t="shared" si="4"/>
        <v>8672.8568179068061</v>
      </c>
      <c r="N41" s="150">
        <f t="shared" si="5"/>
        <v>722.73806815890055</v>
      </c>
    </row>
    <row r="42" spans="1:21">
      <c r="A42" s="19" t="s">
        <v>35</v>
      </c>
      <c r="B42" s="19"/>
      <c r="C42" s="20">
        <v>5763.205006184</v>
      </c>
      <c r="D42" s="20">
        <v>6252.8367405595309</v>
      </c>
      <c r="E42" s="20">
        <v>5452.8837880897681</v>
      </c>
      <c r="F42" s="20">
        <v>6319.8899241669769</v>
      </c>
      <c r="G42" s="20">
        <v>4622.2290078591759</v>
      </c>
      <c r="H42" s="20">
        <v>5613.1790898423278</v>
      </c>
      <c r="I42" s="20">
        <v>5315.5418274260528</v>
      </c>
      <c r="J42" s="20">
        <v>4407.4246318092182</v>
      </c>
      <c r="K42" s="20">
        <v>5028.3045013048286</v>
      </c>
      <c r="L42" s="20">
        <v>3928.5369934967412</v>
      </c>
      <c r="M42" s="21">
        <f t="shared" si="4"/>
        <v>5270.4031510738623</v>
      </c>
      <c r="N42" s="151">
        <f t="shared" si="5"/>
        <v>439.20026258948855</v>
      </c>
    </row>
    <row r="43" spans="1:21">
      <c r="A43" s="19" t="s">
        <v>36</v>
      </c>
      <c r="B43" s="19"/>
      <c r="C43" s="20">
        <v>12148.365051533332</v>
      </c>
      <c r="D43" s="20">
        <v>19144.491737996093</v>
      </c>
      <c r="E43" s="20">
        <v>15393.933989748068</v>
      </c>
      <c r="F43" s="20">
        <v>25531.589152792814</v>
      </c>
      <c r="G43" s="20">
        <v>13030.138660977953</v>
      </c>
      <c r="H43" s="20">
        <v>25323.644904245517</v>
      </c>
      <c r="I43" s="20">
        <v>24133.733266465497</v>
      </c>
      <c r="J43" s="20">
        <v>17854.670288856025</v>
      </c>
      <c r="K43" s="20">
        <v>24316.944044985681</v>
      </c>
      <c r="L43" s="20">
        <v>16438.577411263308</v>
      </c>
      <c r="M43" s="21">
        <f t="shared" si="4"/>
        <v>19331.60885088643</v>
      </c>
      <c r="N43" s="152">
        <f t="shared" si="5"/>
        <v>1610.9674042405359</v>
      </c>
    </row>
    <row r="44" spans="1:21">
      <c r="A44" s="19" t="s">
        <v>37</v>
      </c>
      <c r="B44" s="19"/>
      <c r="C44" s="20">
        <v>8858.583511289864</v>
      </c>
      <c r="D44" s="20">
        <v>9000.8523624811824</v>
      </c>
      <c r="E44" s="20">
        <v>9145.4060514226312</v>
      </c>
      <c r="F44" s="20">
        <v>9310.6818295839403</v>
      </c>
      <c r="G44" s="20">
        <v>9478.9444716081853</v>
      </c>
      <c r="H44" s="20">
        <v>9659.783774237525</v>
      </c>
      <c r="I44" s="20">
        <v>9844.073129082426</v>
      </c>
      <c r="J44" s="20">
        <v>10041.781493806915</v>
      </c>
      <c r="K44" s="20">
        <v>10243.460633328536</v>
      </c>
      <c r="L44" s="20">
        <v>10459.495218085434</v>
      </c>
      <c r="M44" s="21">
        <f t="shared" si="4"/>
        <v>9604.3062474926646</v>
      </c>
      <c r="N44" s="22">
        <f t="shared" si="5"/>
        <v>800.35885395772209</v>
      </c>
      <c r="P44" s="238"/>
      <c r="Q44" s="238"/>
      <c r="R44" s="29"/>
    </row>
    <row r="45" spans="1:21">
      <c r="A45" s="19" t="s">
        <v>38</v>
      </c>
      <c r="B45" s="19"/>
      <c r="C45" s="20">
        <v>1562.8183200000001</v>
      </c>
      <c r="D45" s="20">
        <v>1578.4465031999998</v>
      </c>
      <c r="E45" s="20">
        <v>1594.2309682319999</v>
      </c>
      <c r="F45" s="20">
        <v>1613.361739850784</v>
      </c>
      <c r="G45" s="20">
        <v>1632.7220807289932</v>
      </c>
      <c r="H45" s="20">
        <v>1653.9474677784699</v>
      </c>
      <c r="I45" s="20">
        <v>1675.4487848595898</v>
      </c>
      <c r="J45" s="20">
        <v>1698.9050678476237</v>
      </c>
      <c r="K45" s="20">
        <v>1722.6897387974905</v>
      </c>
      <c r="L45" s="20">
        <v>1748.5300848794529</v>
      </c>
      <c r="M45" s="21">
        <f t="shared" si="4"/>
        <v>1648.1100756174405</v>
      </c>
      <c r="N45" s="172">
        <f t="shared" si="5"/>
        <v>137.34250630145337</v>
      </c>
    </row>
    <row r="46" spans="1:21">
      <c r="A46" s="19" t="s">
        <v>39</v>
      </c>
      <c r="B46" s="19"/>
      <c r="C46" s="217">
        <v>75155.245705298177</v>
      </c>
      <c r="D46" s="217">
        <v>83501.885668783376</v>
      </c>
      <c r="E46" s="217">
        <v>79841.824819149551</v>
      </c>
      <c r="F46" s="217">
        <v>91894.603079824679</v>
      </c>
      <c r="G46" s="217">
        <v>78770.735859128414</v>
      </c>
      <c r="H46" s="217">
        <v>93202.619294451608</v>
      </c>
      <c r="I46" s="217">
        <v>92892.854874201497</v>
      </c>
      <c r="J46" s="217">
        <v>86960.683042474673</v>
      </c>
      <c r="K46" s="217">
        <v>95332.82557678716</v>
      </c>
      <c r="L46" s="217">
        <v>87726.514229999069</v>
      </c>
      <c r="M46" s="21">
        <f>AVERAGE(C46:L46)</f>
        <v>86527.979215009807</v>
      </c>
      <c r="N46" s="173">
        <f>+M46/12</f>
        <v>7210.6649345841506</v>
      </c>
    </row>
    <row r="47" spans="1:21">
      <c r="N47" s="24"/>
      <c r="O47" s="24"/>
    </row>
    <row r="48" spans="1:21">
      <c r="N48" s="15"/>
    </row>
    <row r="49" spans="2:14">
      <c r="M49" s="16"/>
      <c r="N49" s="179"/>
    </row>
    <row r="50" spans="2:14" ht="47.25" customHeight="1">
      <c r="B50" s="30"/>
      <c r="C50" s="31" t="s">
        <v>8</v>
      </c>
      <c r="D50" s="32" t="s">
        <v>42</v>
      </c>
      <c r="E50" s="31" t="s">
        <v>43</v>
      </c>
      <c r="F50" s="31" t="s">
        <v>44</v>
      </c>
      <c r="G50" s="31" t="s">
        <v>7</v>
      </c>
    </row>
    <row r="51" spans="2:14" ht="20.25" customHeight="1">
      <c r="B51" s="33" t="s">
        <v>45</v>
      </c>
      <c r="C51" s="6">
        <v>128</v>
      </c>
      <c r="D51" s="6">
        <v>172</v>
      </c>
      <c r="E51" s="6">
        <f>SUM(C51:D51)</f>
        <v>300</v>
      </c>
      <c r="F51" s="34">
        <f>+E51/E53</f>
        <v>0.7109004739336493</v>
      </c>
      <c r="G51" s="35">
        <f>+F51*G53</f>
        <v>35.545023696682463</v>
      </c>
      <c r="H51" s="10"/>
    </row>
    <row r="52" spans="2:14">
      <c r="B52" s="33" t="s">
        <v>46</v>
      </c>
      <c r="C52" s="6">
        <v>6</v>
      </c>
      <c r="D52" s="6">
        <f>137-21</f>
        <v>116</v>
      </c>
      <c r="E52" s="6">
        <f>SUM(C52:D52)</f>
        <v>122</v>
      </c>
      <c r="F52" s="34">
        <f>+E52/E53</f>
        <v>0.2890995260663507</v>
      </c>
      <c r="G52" s="35">
        <f>+F52*G53</f>
        <v>14.454976303317535</v>
      </c>
      <c r="H52" s="36"/>
    </row>
    <row r="53" spans="2:14">
      <c r="B53" s="33" t="s">
        <v>47</v>
      </c>
      <c r="C53" s="37">
        <f>SUM(C51:C52)</f>
        <v>134</v>
      </c>
      <c r="D53" s="6">
        <v>309</v>
      </c>
      <c r="E53" s="6">
        <f>SUM(E51:E52)</f>
        <v>422</v>
      </c>
      <c r="F53" s="34">
        <f>SUM(F51:F52)</f>
        <v>1</v>
      </c>
      <c r="G53" s="6">
        <v>50</v>
      </c>
      <c r="I53" t="s">
        <v>48</v>
      </c>
    </row>
    <row r="56" spans="2:14">
      <c r="B56" s="1" t="s">
        <v>49</v>
      </c>
      <c r="C56" s="2"/>
      <c r="D56" s="2"/>
      <c r="E56" s="2"/>
      <c r="F56" s="2"/>
    </row>
    <row r="58" spans="2:14">
      <c r="B58" s="38">
        <f>+N32</f>
        <v>9761.8558432285718</v>
      </c>
      <c r="C58" s="39">
        <f>+F51</f>
        <v>0.7109004739336493</v>
      </c>
      <c r="D58" s="40">
        <f>+B58*C58</f>
        <v>6939.7079454231553</v>
      </c>
    </row>
    <row r="59" spans="2:14">
      <c r="B59" s="38">
        <f>+N46</f>
        <v>7210.6649345841506</v>
      </c>
      <c r="C59" s="39">
        <f>+F52</f>
        <v>0.2890995260663507</v>
      </c>
      <c r="D59" s="40">
        <f>+B59*C59</f>
        <v>2084.5998152115317</v>
      </c>
    </row>
    <row r="60" spans="2:14">
      <c r="D60" s="41">
        <f>SUM(D58:D59)</f>
        <v>9024.3077606346869</v>
      </c>
    </row>
    <row r="70" spans="13:14">
      <c r="M70" s="21"/>
      <c r="N70" s="22"/>
    </row>
  </sheetData>
  <mergeCells count="4">
    <mergeCell ref="A23:B24"/>
    <mergeCell ref="A25:B25"/>
    <mergeCell ref="A39:B39"/>
    <mergeCell ref="P44:Q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3855-CAA2-1C48-AD7C-E82630FA5FA0}">
  <dimension ref="B1:M23"/>
  <sheetViews>
    <sheetView zoomScale="80" zoomScaleNormal="80" workbookViewId="0">
      <selection activeCell="M12" sqref="M12"/>
    </sheetView>
  </sheetViews>
  <sheetFormatPr baseColWidth="10" defaultRowHeight="15"/>
  <cols>
    <col min="1" max="1" width="1.1640625" customWidth="1"/>
    <col min="2" max="2" width="31.6640625" customWidth="1"/>
    <col min="5" max="5" width="13.1640625" customWidth="1"/>
    <col min="6" max="6" width="12" customWidth="1"/>
    <col min="8" max="8" width="16.83203125" customWidth="1"/>
  </cols>
  <sheetData>
    <row r="1" spans="2:13">
      <c r="B1" s="16" t="s">
        <v>50</v>
      </c>
    </row>
    <row r="2" spans="2:13" ht="16">
      <c r="B2" s="42" t="s">
        <v>51</v>
      </c>
      <c r="C2" s="43" t="s">
        <v>52</v>
      </c>
      <c r="D2" s="44"/>
    </row>
    <row r="3" spans="2:13">
      <c r="B3" s="16" t="s">
        <v>53</v>
      </c>
      <c r="C3" s="45">
        <f>+C14</f>
        <v>23835</v>
      </c>
    </row>
    <row r="4" spans="2:13">
      <c r="B4" s="16"/>
      <c r="C4" s="46"/>
    </row>
    <row r="5" spans="2:13" ht="64">
      <c r="B5" s="31" t="s">
        <v>54</v>
      </c>
      <c r="C5" s="32" t="s">
        <v>55</v>
      </c>
      <c r="D5" s="31" t="s">
        <v>56</v>
      </c>
      <c r="E5" s="32" t="s">
        <v>57</v>
      </c>
      <c r="F5" s="32" t="s">
        <v>58</v>
      </c>
      <c r="G5" s="26"/>
      <c r="H5" s="47" t="s">
        <v>59</v>
      </c>
      <c r="I5" s="239" t="s">
        <v>60</v>
      </c>
      <c r="J5" s="239"/>
      <c r="K5" s="239"/>
      <c r="L5" s="239"/>
      <c r="M5" s="239"/>
    </row>
    <row r="6" spans="2:13" ht="21.75" customHeight="1">
      <c r="B6" s="33" t="s">
        <v>61</v>
      </c>
      <c r="C6" s="48">
        <v>9052</v>
      </c>
      <c r="D6" s="49">
        <f t="shared" ref="D6:D13" si="0">+C6/$C$14</f>
        <v>0.37977763792741764</v>
      </c>
      <c r="E6" s="6">
        <v>0.25</v>
      </c>
      <c r="F6" s="50">
        <f>+E6*D6</f>
        <v>9.4944409481854411E-2</v>
      </c>
      <c r="I6" s="240" t="s">
        <v>62</v>
      </c>
      <c r="J6" s="240"/>
      <c r="K6" s="240"/>
      <c r="L6" s="240"/>
      <c r="M6" s="240"/>
    </row>
    <row r="7" spans="2:13">
      <c r="B7" s="33" t="s">
        <v>63</v>
      </c>
      <c r="C7" s="48">
        <v>1844</v>
      </c>
      <c r="D7" s="49">
        <f t="shared" si="0"/>
        <v>7.7365219215439485E-2</v>
      </c>
      <c r="E7" s="6">
        <v>0.35</v>
      </c>
      <c r="F7" s="50">
        <f t="shared" ref="F7:F13" si="1">+E7*D7</f>
        <v>2.707782672540382E-2</v>
      </c>
      <c r="I7" s="241" t="s">
        <v>64</v>
      </c>
      <c r="J7" s="241"/>
      <c r="K7" s="241"/>
      <c r="L7" s="241"/>
      <c r="M7" s="241"/>
    </row>
    <row r="8" spans="2:13">
      <c r="B8" s="33" t="s">
        <v>65</v>
      </c>
      <c r="C8" s="48">
        <v>389</v>
      </c>
      <c r="D8" s="49">
        <f t="shared" si="0"/>
        <v>1.6320537025382841E-2</v>
      </c>
      <c r="E8" s="51">
        <v>0.3</v>
      </c>
      <c r="F8" s="50">
        <f t="shared" si="1"/>
        <v>4.8961611076148524E-3</v>
      </c>
      <c r="I8" s="241" t="s">
        <v>66</v>
      </c>
      <c r="J8" s="241"/>
      <c r="K8" s="241"/>
      <c r="L8" s="241"/>
      <c r="M8" s="241"/>
    </row>
    <row r="9" spans="2:13">
      <c r="B9" s="33" t="s">
        <v>67</v>
      </c>
      <c r="C9" s="48">
        <v>327</v>
      </c>
      <c r="D9" s="49">
        <f t="shared" si="0"/>
        <v>1.3719320327249842E-2</v>
      </c>
      <c r="E9" s="6">
        <v>0.25</v>
      </c>
      <c r="F9" s="50">
        <f t="shared" si="1"/>
        <v>3.4298300818124605E-3</v>
      </c>
      <c r="H9" s="31" t="s">
        <v>59</v>
      </c>
      <c r="I9" s="241" t="s">
        <v>68</v>
      </c>
      <c r="J9" s="241"/>
      <c r="K9" s="241"/>
      <c r="L9" s="241"/>
      <c r="M9" s="241"/>
    </row>
    <row r="10" spans="2:13">
      <c r="B10" s="52" t="s">
        <v>69</v>
      </c>
      <c r="C10" s="48">
        <v>7257</v>
      </c>
      <c r="D10" s="49">
        <f t="shared" si="0"/>
        <v>0.30446821900566395</v>
      </c>
      <c r="E10" s="6">
        <v>0.25</v>
      </c>
      <c r="F10" s="50">
        <f t="shared" si="1"/>
        <v>7.6117054751415988E-2</v>
      </c>
    </row>
    <row r="11" spans="2:13">
      <c r="B11" s="33" t="s">
        <v>70</v>
      </c>
      <c r="C11" s="48">
        <v>752</v>
      </c>
      <c r="D11" s="49">
        <f t="shared" si="0"/>
        <v>3.1550241241871196E-2</v>
      </c>
      <c r="E11" s="6">
        <v>0.25</v>
      </c>
      <c r="F11" s="50">
        <f t="shared" si="1"/>
        <v>7.8875603104677991E-3</v>
      </c>
      <c r="I11" s="28">
        <v>0.8</v>
      </c>
      <c r="J11" t="s">
        <v>71</v>
      </c>
    </row>
    <row r="12" spans="2:13">
      <c r="B12" s="33" t="s">
        <v>72</v>
      </c>
      <c r="C12" s="48">
        <v>1014</v>
      </c>
      <c r="D12" s="49">
        <f t="shared" si="0"/>
        <v>4.254247954688483E-2</v>
      </c>
      <c r="E12" s="51">
        <v>0.4</v>
      </c>
      <c r="F12" s="50">
        <f t="shared" si="1"/>
        <v>1.7016991818753931E-2</v>
      </c>
      <c r="I12" s="28">
        <v>0.2</v>
      </c>
      <c r="J12" t="s">
        <v>73</v>
      </c>
    </row>
    <row r="13" spans="2:13">
      <c r="B13" s="33" t="s">
        <v>74</v>
      </c>
      <c r="C13" s="48">
        <v>3200</v>
      </c>
      <c r="D13" s="49">
        <f t="shared" si="0"/>
        <v>0.13425634571009021</v>
      </c>
      <c r="E13" s="53">
        <v>0.48</v>
      </c>
      <c r="F13" s="50">
        <f t="shared" si="1"/>
        <v>6.4443045940843297E-2</v>
      </c>
    </row>
    <row r="14" spans="2:13">
      <c r="B14" s="54"/>
      <c r="C14" s="55">
        <f>SUM(C6:C13)</f>
        <v>23835</v>
      </c>
      <c r="D14" s="56">
        <f>SUM(D6:D13)</f>
        <v>1</v>
      </c>
      <c r="E14" s="6"/>
      <c r="F14" s="50">
        <f>SUM(F6:F13)</f>
        <v>0.2958128802181666</v>
      </c>
    </row>
    <row r="15" spans="2:13" ht="6" customHeight="1"/>
    <row r="16" spans="2:13" ht="32">
      <c r="B16" s="57" t="s">
        <v>75</v>
      </c>
      <c r="C16" s="8"/>
      <c r="D16" s="8"/>
      <c r="E16" s="8"/>
      <c r="F16" s="58">
        <f>+F14*0.9</f>
        <v>0.26623159219634995</v>
      </c>
      <c r="H16" s="54" t="s">
        <v>76</v>
      </c>
      <c r="I16" s="6">
        <v>0.9</v>
      </c>
      <c r="J16" s="54" t="s">
        <v>77</v>
      </c>
      <c r="K16" s="54"/>
    </row>
    <row r="17" spans="2:8">
      <c r="B17" s="44" t="s">
        <v>78</v>
      </c>
      <c r="C17" s="59">
        <v>0.48</v>
      </c>
      <c r="D17">
        <f>F16/C17</f>
        <v>0.55464915040906237</v>
      </c>
      <c r="H17" t="s">
        <v>79</v>
      </c>
    </row>
    <row r="18" spans="2:8" ht="16">
      <c r="B18" s="60" t="s">
        <v>80</v>
      </c>
      <c r="C18" s="61">
        <f>+F14/C17</f>
        <v>0.61627683378784714</v>
      </c>
    </row>
    <row r="19" spans="2:8">
      <c r="B19" t="s">
        <v>81</v>
      </c>
      <c r="C19" s="62">
        <f>+C18</f>
        <v>0.61627683378784714</v>
      </c>
      <c r="D19" t="s">
        <v>82</v>
      </c>
    </row>
    <row r="20" spans="2:8">
      <c r="B20" s="2" t="s">
        <v>83</v>
      </c>
      <c r="C20" s="63">
        <f>+F16</f>
        <v>0.26623159219634995</v>
      </c>
      <c r="D20" t="s">
        <v>84</v>
      </c>
    </row>
    <row r="23" spans="2:8">
      <c r="B23" s="16" t="s">
        <v>85</v>
      </c>
    </row>
  </sheetData>
  <mergeCells count="5">
    <mergeCell ref="I5:M5"/>
    <mergeCell ref="I6:M6"/>
    <mergeCell ref="I7:M7"/>
    <mergeCell ref="I8:M8"/>
    <mergeCell ref="I9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C719-1289-5141-8CB8-39EE4C8FE379}">
  <sheetPr>
    <pageSetUpPr fitToPage="1"/>
  </sheetPr>
  <dimension ref="B1:P14"/>
  <sheetViews>
    <sheetView showGridLines="0" zoomScale="140" zoomScaleNormal="140" workbookViewId="0">
      <selection activeCell="M12" sqref="M12"/>
    </sheetView>
  </sheetViews>
  <sheetFormatPr baseColWidth="10" defaultColWidth="11.5" defaultRowHeight="13"/>
  <cols>
    <col min="1" max="1" width="1.1640625" style="64" customWidth="1"/>
    <col min="2" max="13" width="8.5" style="64" customWidth="1"/>
    <col min="14" max="14" width="13.5" style="64" customWidth="1"/>
    <col min="15" max="16384" width="11.5" style="64"/>
  </cols>
  <sheetData>
    <row r="1" spans="2:16">
      <c r="M1" s="64">
        <v>100</v>
      </c>
      <c r="N1" s="64">
        <v>0.95</v>
      </c>
    </row>
    <row r="2" spans="2:16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ht="15">
      <c r="B3" s="66" t="s">
        <v>86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6" ht="15">
      <c r="B4" s="66" t="s">
        <v>87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6" ht="15">
      <c r="B5" s="242" t="str">
        <f>+'TARIFA EQUIVALENTE RUTA TIPO'!C2</f>
        <v>La Merced-El Girón</v>
      </c>
      <c r="C5" s="242"/>
      <c r="D5" s="242"/>
      <c r="E5" s="67"/>
      <c r="F5" s="67"/>
      <c r="G5" s="67"/>
      <c r="H5" s="67"/>
      <c r="I5" s="67"/>
      <c r="J5" s="67"/>
      <c r="K5" s="67"/>
      <c r="L5" s="67"/>
      <c r="M5" s="67"/>
    </row>
    <row r="6" spans="2:16" ht="9.75" customHeight="1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2:16" ht="72">
      <c r="B7" s="149" t="s">
        <v>88</v>
      </c>
      <c r="C7" s="149" t="s">
        <v>15</v>
      </c>
      <c r="D7" s="149" t="s">
        <v>89</v>
      </c>
      <c r="E7" s="149" t="s">
        <v>90</v>
      </c>
      <c r="F7" s="149" t="s">
        <v>91</v>
      </c>
      <c r="G7" s="149" t="s">
        <v>92</v>
      </c>
      <c r="H7" s="149" t="s">
        <v>93</v>
      </c>
      <c r="I7" s="149" t="s">
        <v>94</v>
      </c>
      <c r="J7" s="149" t="s">
        <v>95</v>
      </c>
      <c r="K7" s="149" t="s">
        <v>44</v>
      </c>
      <c r="L7" s="149" t="s">
        <v>96</v>
      </c>
      <c r="M7" s="149" t="s">
        <v>97</v>
      </c>
    </row>
    <row r="8" spans="2:16" ht="23.25" customHeight="1">
      <c r="B8" s="68">
        <v>29</v>
      </c>
      <c r="C8" s="69">
        <f>+'DATOS BASE'!L7</f>
        <v>307.39999999999998</v>
      </c>
      <c r="D8" s="70">
        <f>C8*'DATOS BASE'!C16</f>
        <v>8120.4833333333327</v>
      </c>
      <c r="E8" s="71">
        <f>+'DATOS BASE'!F7*'DATOS BASE'!C16</f>
        <v>21763.65484007894</v>
      </c>
      <c r="F8" s="70">
        <f>+'DATOS BASE'!D60</f>
        <v>9024.3077606346869</v>
      </c>
      <c r="G8" s="72">
        <f>F8/D8</f>
        <v>1.1113018019003</v>
      </c>
      <c r="H8" s="71">
        <f>+F8/E8</f>
        <v>0.41465038050575675</v>
      </c>
      <c r="I8" s="73">
        <v>0.48</v>
      </c>
      <c r="J8" s="74">
        <f>+'TARIFA EQUIVALENTE RUTA TIPO'!F16</f>
        <v>0.26623159219634995</v>
      </c>
      <c r="K8" s="75">
        <f>(H8-J8)/J8</f>
        <v>0.55748000109598428</v>
      </c>
      <c r="L8" s="76">
        <f>I8*(1+K8)</f>
        <v>0.7475904005260724</v>
      </c>
      <c r="M8" s="77">
        <f>L8/B8</f>
        <v>2.5778979328485253E-2</v>
      </c>
    </row>
    <row r="9" spans="2:16" ht="15">
      <c r="B9" s="67"/>
      <c r="C9" s="67"/>
      <c r="D9" s="67"/>
      <c r="E9" s="67"/>
      <c r="F9" s="67"/>
      <c r="G9" s="78"/>
      <c r="H9" s="67"/>
      <c r="I9" s="67"/>
      <c r="J9" s="67"/>
      <c r="K9" s="67"/>
      <c r="L9" s="67"/>
      <c r="M9" s="67"/>
    </row>
    <row r="10" spans="2:16" ht="30" customHeight="1">
      <c r="B10" s="79" t="s">
        <v>98</v>
      </c>
      <c r="C10" s="79" t="s">
        <v>99</v>
      </c>
      <c r="D10" s="79"/>
      <c r="E10" s="67"/>
      <c r="F10" s="67"/>
      <c r="G10" s="67"/>
      <c r="H10" s="67"/>
      <c r="I10" s="67"/>
      <c r="J10" s="67"/>
      <c r="K10" s="67"/>
    </row>
    <row r="11" spans="2:16" ht="29.25" customHeight="1">
      <c r="B11" s="244" t="s">
        <v>100</v>
      </c>
      <c r="C11" s="244"/>
      <c r="D11" s="79" t="s">
        <v>101</v>
      </c>
      <c r="E11" s="67"/>
      <c r="F11" s="67"/>
      <c r="G11" s="67"/>
      <c r="H11" s="67"/>
      <c r="I11" s="67"/>
      <c r="J11" s="67"/>
    </row>
    <row r="12" spans="2:16" ht="15">
      <c r="B12" s="67"/>
      <c r="C12" s="67"/>
      <c r="D12" s="67"/>
      <c r="E12" s="67"/>
      <c r="F12" s="67"/>
      <c r="G12" s="67"/>
      <c r="H12" s="67"/>
      <c r="I12" s="67"/>
      <c r="J12" s="67"/>
    </row>
    <row r="13" spans="2:16" ht="15">
      <c r="B13" s="67"/>
      <c r="C13" s="80"/>
      <c r="D13" s="80"/>
      <c r="E13" s="80"/>
      <c r="F13" s="80"/>
      <c r="G13" s="80"/>
      <c r="H13" s="80"/>
      <c r="I13" s="80"/>
      <c r="J13" s="67"/>
      <c r="K13" s="80"/>
      <c r="L13" s="67"/>
      <c r="M13" s="67"/>
    </row>
    <row r="14" spans="2:16" ht="1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243"/>
      <c r="M14" s="243"/>
    </row>
  </sheetData>
  <mergeCells count="3">
    <mergeCell ref="B5:D5"/>
    <mergeCell ref="L14:M14"/>
    <mergeCell ref="B11:C1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833E-445F-374C-B24C-D20FDE530290}">
  <dimension ref="A1:Q543"/>
  <sheetViews>
    <sheetView showGridLines="0" tabSelected="1" zoomScale="90" zoomScaleNormal="90" zoomScaleSheetLayoutView="76" workbookViewId="0">
      <selection activeCell="N12" sqref="N12"/>
    </sheetView>
  </sheetViews>
  <sheetFormatPr baseColWidth="10" defaultColWidth="11.5" defaultRowHeight="15"/>
  <cols>
    <col min="1" max="1" width="4.1640625" customWidth="1"/>
    <col min="2" max="2" width="29" style="83" customWidth="1"/>
    <col min="3" max="3" width="10.6640625" style="83" customWidth="1"/>
    <col min="4" max="4" width="10.6640625" style="102" customWidth="1"/>
    <col min="5" max="5" width="10.6640625" style="83" customWidth="1"/>
    <col min="6" max="7" width="10.6640625" style="101" customWidth="1"/>
    <col min="8" max="8" width="10.6640625" style="83" customWidth="1"/>
    <col min="9" max="9" width="10.6640625" style="218" customWidth="1"/>
    <col min="10" max="10" width="10.6640625" style="101" customWidth="1"/>
    <col min="11" max="11" width="8.5" customWidth="1"/>
    <col min="12" max="16384" width="11.5" style="83"/>
  </cols>
  <sheetData>
    <row r="1" spans="2:10" ht="33.75" customHeight="1">
      <c r="B1" s="268" t="s">
        <v>395</v>
      </c>
      <c r="C1" s="268"/>
      <c r="D1" s="268"/>
      <c r="E1" s="268"/>
      <c r="F1" s="268"/>
      <c r="G1" s="268"/>
      <c r="H1" s="268"/>
      <c r="I1" s="268"/>
      <c r="J1" s="268"/>
    </row>
    <row r="2" spans="2:10" ht="16">
      <c r="B2" s="268"/>
      <c r="C2" s="268"/>
      <c r="D2" s="268"/>
      <c r="E2" s="268"/>
      <c r="F2" s="268"/>
      <c r="G2" s="268"/>
      <c r="H2" s="268"/>
      <c r="I2" s="268"/>
      <c r="J2" s="268"/>
    </row>
    <row r="3" spans="2:10" ht="11.25" customHeight="1">
      <c r="B3" s="82"/>
      <c r="C3" s="82"/>
      <c r="D3" s="108"/>
      <c r="I3" s="228"/>
    </row>
    <row r="4" spans="2:10" ht="32.25" customHeight="1">
      <c r="B4" s="108"/>
      <c r="C4" s="108"/>
      <c r="D4" s="108"/>
      <c r="E4" s="108"/>
      <c r="F4" s="207"/>
      <c r="G4" s="265" t="s">
        <v>97</v>
      </c>
      <c r="H4" s="266"/>
      <c r="I4" s="267"/>
      <c r="J4" s="208">
        <f>+'CÁLCULO TARIFA KM'!M8</f>
        <v>2.5778979328485253E-2</v>
      </c>
    </row>
    <row r="5" spans="2:10" ht="26.25" customHeight="1">
      <c r="B5" s="254" t="s">
        <v>291</v>
      </c>
      <c r="C5" s="254"/>
      <c r="D5" s="254"/>
      <c r="E5" s="254"/>
      <c r="F5" s="254"/>
      <c r="G5" s="254"/>
      <c r="H5" s="254"/>
      <c r="I5" s="254"/>
      <c r="J5" s="254"/>
    </row>
    <row r="6" spans="2:10" ht="60" customHeight="1">
      <c r="B6" s="146" t="s">
        <v>102</v>
      </c>
      <c r="C6" s="146" t="s">
        <v>318</v>
      </c>
      <c r="D6" s="146" t="s">
        <v>215</v>
      </c>
      <c r="E6" s="146" t="s">
        <v>303</v>
      </c>
      <c r="F6" s="147" t="s">
        <v>105</v>
      </c>
      <c r="G6" s="147" t="s">
        <v>106</v>
      </c>
      <c r="H6" s="146" t="s">
        <v>107</v>
      </c>
      <c r="I6" s="257" t="s">
        <v>108</v>
      </c>
      <c r="J6" s="258"/>
    </row>
    <row r="7" spans="2:10">
      <c r="B7" s="7" t="s">
        <v>109</v>
      </c>
      <c r="C7" s="85">
        <v>0.25</v>
      </c>
      <c r="D7" s="90">
        <v>12</v>
      </c>
      <c r="E7" s="86">
        <f t="shared" ref="E7:E19" si="0">D7*$J$4</f>
        <v>0.30934775194182307</v>
      </c>
      <c r="F7" s="123">
        <f>E7/0.9</f>
        <v>0.34371972437980342</v>
      </c>
      <c r="G7" s="123">
        <f>+F7/2</f>
        <v>0.17185986218990171</v>
      </c>
      <c r="H7" s="87">
        <f>(F7-C7)/C7</f>
        <v>0.37487889751921366</v>
      </c>
      <c r="I7" s="224">
        <v>0.35</v>
      </c>
      <c r="J7" s="123">
        <v>0.17</v>
      </c>
    </row>
    <row r="8" spans="2:10" ht="15" customHeight="1">
      <c r="B8" s="7" t="s">
        <v>110</v>
      </c>
      <c r="C8" s="85">
        <v>0.28999999999999998</v>
      </c>
      <c r="D8" s="90">
        <v>14</v>
      </c>
      <c r="E8" s="86">
        <f t="shared" si="0"/>
        <v>0.36090571059879356</v>
      </c>
      <c r="F8" s="123">
        <f t="shared" ref="F8:F19" si="1">E8/0.9</f>
        <v>0.40100634510977062</v>
      </c>
      <c r="G8" s="123">
        <f t="shared" ref="G8:G19" si="2">+F8/2</f>
        <v>0.20050317255488531</v>
      </c>
      <c r="H8" s="87">
        <f t="shared" ref="H8:H19" si="3">(F8-C8)/C8</f>
        <v>0.38278050037851946</v>
      </c>
      <c r="I8" s="271">
        <f>AVERAGE(F8:F9)</f>
        <v>0.41532800029226241</v>
      </c>
      <c r="J8" s="272">
        <f>+G9</f>
        <v>0.2148248277373771</v>
      </c>
    </row>
    <row r="9" spans="2:10" ht="17.25" customHeight="1">
      <c r="B9" s="7" t="s">
        <v>111</v>
      </c>
      <c r="C9" s="85">
        <v>0.3</v>
      </c>
      <c r="D9" s="90">
        <v>15</v>
      </c>
      <c r="E9" s="86">
        <f t="shared" si="0"/>
        <v>0.38668468992727878</v>
      </c>
      <c r="F9" s="123">
        <f t="shared" si="1"/>
        <v>0.4296496554747542</v>
      </c>
      <c r="G9" s="123">
        <f t="shared" si="2"/>
        <v>0.2148248277373771</v>
      </c>
      <c r="H9" s="87">
        <f t="shared" si="3"/>
        <v>0.4321655182491807</v>
      </c>
      <c r="I9" s="271"/>
      <c r="J9" s="272"/>
    </row>
    <row r="10" spans="2:10" ht="15" customHeight="1">
      <c r="B10" s="7" t="s">
        <v>112</v>
      </c>
      <c r="C10" s="85">
        <v>0.35</v>
      </c>
      <c r="D10" s="90">
        <v>18.5</v>
      </c>
      <c r="E10" s="86">
        <f t="shared" si="0"/>
        <v>0.47691111757697718</v>
      </c>
      <c r="F10" s="123">
        <f t="shared" si="1"/>
        <v>0.52990124175219688</v>
      </c>
      <c r="G10" s="123">
        <f t="shared" si="2"/>
        <v>0.26495062087609844</v>
      </c>
      <c r="H10" s="87">
        <f t="shared" si="3"/>
        <v>0.51400354786341973</v>
      </c>
      <c r="I10" s="269">
        <f>AVERAGE(F10:F11)</f>
        <v>0.55138372452593454</v>
      </c>
      <c r="J10" s="261">
        <v>0.27</v>
      </c>
    </row>
    <row r="11" spans="2:10" ht="12.75" customHeight="1">
      <c r="B11" s="7" t="s">
        <v>113</v>
      </c>
      <c r="C11" s="85">
        <v>0.43</v>
      </c>
      <c r="D11" s="90">
        <v>20</v>
      </c>
      <c r="E11" s="86">
        <f t="shared" si="0"/>
        <v>0.51557958656970504</v>
      </c>
      <c r="F11" s="123">
        <f t="shared" si="1"/>
        <v>0.5728662072996723</v>
      </c>
      <c r="G11" s="123">
        <f t="shared" si="2"/>
        <v>0.28643310364983615</v>
      </c>
      <c r="H11" s="87">
        <f t="shared" si="3"/>
        <v>0.33224699372016819</v>
      </c>
      <c r="I11" s="270"/>
      <c r="J11" s="262"/>
    </row>
    <row r="12" spans="2:10" ht="12.75" customHeight="1">
      <c r="B12" s="7" t="s">
        <v>114</v>
      </c>
      <c r="C12" s="85">
        <v>0.45</v>
      </c>
      <c r="D12" s="90">
        <v>22.7</v>
      </c>
      <c r="E12" s="86">
        <f t="shared" si="0"/>
        <v>0.58518283075661526</v>
      </c>
      <c r="F12" s="123">
        <f t="shared" si="1"/>
        <v>0.65020314528512801</v>
      </c>
      <c r="G12" s="123">
        <f t="shared" si="2"/>
        <v>0.32510157264256401</v>
      </c>
      <c r="H12" s="87">
        <f t="shared" si="3"/>
        <v>0.44489587841139555</v>
      </c>
      <c r="I12" s="224">
        <f t="shared" ref="I12:I13" si="4">+F12</f>
        <v>0.65020314528512801</v>
      </c>
      <c r="J12" s="123">
        <v>0.32</v>
      </c>
    </row>
    <row r="13" spans="2:10">
      <c r="B13" s="113" t="s">
        <v>115</v>
      </c>
      <c r="C13" s="138">
        <v>0.45</v>
      </c>
      <c r="D13" s="119">
        <v>26.2</v>
      </c>
      <c r="E13" s="86">
        <f t="shared" si="0"/>
        <v>0.67540925840631361</v>
      </c>
      <c r="F13" s="123">
        <f t="shared" si="1"/>
        <v>0.7504547315625707</v>
      </c>
      <c r="G13" s="123">
        <f t="shared" si="2"/>
        <v>0.37522736578128535</v>
      </c>
      <c r="H13" s="87">
        <f t="shared" si="3"/>
        <v>0.66767718125015707</v>
      </c>
      <c r="I13" s="224">
        <f t="shared" si="4"/>
        <v>0.7504547315625707</v>
      </c>
      <c r="J13" s="123">
        <v>0.37</v>
      </c>
    </row>
    <row r="14" spans="2:10" ht="15" customHeight="1">
      <c r="B14" s="7" t="s">
        <v>117</v>
      </c>
      <c r="C14" s="85">
        <v>0.25</v>
      </c>
      <c r="D14" s="119">
        <v>12</v>
      </c>
      <c r="E14" s="86">
        <f t="shared" si="0"/>
        <v>0.30934775194182307</v>
      </c>
      <c r="F14" s="123">
        <f t="shared" si="1"/>
        <v>0.34371972437980342</v>
      </c>
      <c r="G14" s="123">
        <f t="shared" si="2"/>
        <v>0.17185986218990171</v>
      </c>
      <c r="H14" s="87">
        <f t="shared" si="3"/>
        <v>0.37487889751921366</v>
      </c>
      <c r="I14" s="224">
        <v>0.35</v>
      </c>
      <c r="J14" s="123">
        <v>0.17</v>
      </c>
    </row>
    <row r="15" spans="2:10" ht="15" customHeight="1">
      <c r="B15" s="7" t="s">
        <v>118</v>
      </c>
      <c r="C15" s="85">
        <v>0.3</v>
      </c>
      <c r="D15" s="119">
        <v>15</v>
      </c>
      <c r="E15" s="86">
        <f t="shared" si="0"/>
        <v>0.38668468992727878</v>
      </c>
      <c r="F15" s="123">
        <f t="shared" si="1"/>
        <v>0.4296496554747542</v>
      </c>
      <c r="G15" s="123">
        <f t="shared" si="2"/>
        <v>0.2148248277373771</v>
      </c>
      <c r="H15" s="87">
        <f t="shared" si="3"/>
        <v>0.4321655182491807</v>
      </c>
      <c r="I15" s="269">
        <f>AVERAGE(F15:F16)</f>
        <v>0.4296496554747542</v>
      </c>
      <c r="J15" s="261">
        <f>+G16</f>
        <v>0.2148248277373771</v>
      </c>
    </row>
    <row r="16" spans="2:10" ht="15" customHeight="1">
      <c r="B16" s="7" t="s">
        <v>119</v>
      </c>
      <c r="C16" s="85">
        <v>0.3</v>
      </c>
      <c r="D16" s="119">
        <v>15</v>
      </c>
      <c r="E16" s="86">
        <f t="shared" si="0"/>
        <v>0.38668468992727878</v>
      </c>
      <c r="F16" s="123">
        <f t="shared" si="1"/>
        <v>0.4296496554747542</v>
      </c>
      <c r="G16" s="123">
        <f t="shared" si="2"/>
        <v>0.2148248277373771</v>
      </c>
      <c r="H16" s="87">
        <f t="shared" si="3"/>
        <v>0.4321655182491807</v>
      </c>
      <c r="I16" s="270"/>
      <c r="J16" s="262"/>
    </row>
    <row r="17" spans="1:17" ht="15" customHeight="1">
      <c r="B17" s="7" t="s">
        <v>120</v>
      </c>
      <c r="C17" s="85">
        <v>0.35</v>
      </c>
      <c r="D17" s="119">
        <v>19</v>
      </c>
      <c r="E17" s="86">
        <f t="shared" si="0"/>
        <v>0.48980060724121982</v>
      </c>
      <c r="F17" s="123">
        <f t="shared" si="1"/>
        <v>0.54422289693468873</v>
      </c>
      <c r="G17" s="123">
        <f t="shared" si="2"/>
        <v>0.27211144846734436</v>
      </c>
      <c r="H17" s="87">
        <f t="shared" si="3"/>
        <v>0.5549225626705393</v>
      </c>
      <c r="I17" s="269">
        <f>AVERAGE(F17:F18)</f>
        <v>0.54422289693468873</v>
      </c>
      <c r="J17" s="261">
        <f>+G17</f>
        <v>0.27211144846734436</v>
      </c>
    </row>
    <row r="18" spans="1:17" ht="15" customHeight="1">
      <c r="B18" s="7" t="s">
        <v>121</v>
      </c>
      <c r="C18" s="85">
        <v>0.35</v>
      </c>
      <c r="D18" s="119">
        <v>19</v>
      </c>
      <c r="E18" s="86">
        <f t="shared" si="0"/>
        <v>0.48980060724121982</v>
      </c>
      <c r="F18" s="123">
        <f t="shared" si="1"/>
        <v>0.54422289693468873</v>
      </c>
      <c r="G18" s="123">
        <f t="shared" si="2"/>
        <v>0.27211144846734436</v>
      </c>
      <c r="H18" s="87">
        <f t="shared" si="3"/>
        <v>0.5549225626705393</v>
      </c>
      <c r="I18" s="270"/>
      <c r="J18" s="262"/>
    </row>
    <row r="19" spans="1:17" ht="15" customHeight="1">
      <c r="B19" s="7" t="s">
        <v>388</v>
      </c>
      <c r="C19" s="85">
        <v>0.25</v>
      </c>
      <c r="D19" s="90">
        <v>12</v>
      </c>
      <c r="E19" s="86">
        <f t="shared" si="0"/>
        <v>0.30934775194182307</v>
      </c>
      <c r="F19" s="123">
        <f t="shared" si="1"/>
        <v>0.34371972437980342</v>
      </c>
      <c r="G19" s="123">
        <f t="shared" si="2"/>
        <v>0.17185986218990171</v>
      </c>
      <c r="H19" s="87">
        <f t="shared" si="3"/>
        <v>0.37487889751921366</v>
      </c>
      <c r="I19" s="224">
        <v>0.35</v>
      </c>
      <c r="J19" s="123">
        <v>0.17</v>
      </c>
    </row>
    <row r="20" spans="1:17" s="81" customFormat="1" ht="15" customHeight="1">
      <c r="A20"/>
      <c r="B20" s="83"/>
      <c r="C20" s="104"/>
      <c r="D20" s="122"/>
      <c r="E20" s="105"/>
      <c r="F20" s="101"/>
      <c r="G20" s="101"/>
      <c r="H20" s="94"/>
      <c r="I20" s="218"/>
      <c r="J20" s="101"/>
      <c r="K20"/>
      <c r="L20" s="83"/>
      <c r="M20" s="83"/>
      <c r="N20" s="83"/>
      <c r="O20" s="83"/>
      <c r="P20" s="83"/>
      <c r="Q20" s="83"/>
    </row>
    <row r="21" spans="1:17" s="81" customFormat="1" ht="33" customHeight="1">
      <c r="A21"/>
      <c r="B21" s="254" t="s">
        <v>292</v>
      </c>
      <c r="C21" s="254"/>
      <c r="D21" s="254"/>
      <c r="E21" s="254"/>
      <c r="F21" s="254"/>
      <c r="G21" s="254"/>
      <c r="H21" s="254"/>
      <c r="I21" s="254"/>
      <c r="J21" s="254"/>
      <c r="K21"/>
      <c r="L21" s="83"/>
      <c r="M21" s="83"/>
      <c r="N21" s="83"/>
      <c r="O21" s="83"/>
      <c r="P21" s="83"/>
      <c r="Q21" s="83"/>
    </row>
    <row r="22" spans="1:17" s="81" customFormat="1" ht="48" customHeight="1">
      <c r="A22"/>
      <c r="B22" s="148" t="s">
        <v>102</v>
      </c>
      <c r="C22" s="146" t="s">
        <v>103</v>
      </c>
      <c r="D22" s="148" t="s">
        <v>104</v>
      </c>
      <c r="E22" s="146" t="s">
        <v>303</v>
      </c>
      <c r="F22" s="147" t="s">
        <v>124</v>
      </c>
      <c r="G22" s="147" t="s">
        <v>125</v>
      </c>
      <c r="H22" s="146" t="s">
        <v>107</v>
      </c>
      <c r="I22" s="257" t="s">
        <v>108</v>
      </c>
      <c r="J22" s="258"/>
      <c r="K22"/>
      <c r="L22" s="83"/>
      <c r="M22" s="83"/>
      <c r="N22" s="83"/>
      <c r="O22" s="83"/>
      <c r="P22" s="83"/>
      <c r="Q22" s="83"/>
    </row>
    <row r="23" spans="1:17" s="81" customFormat="1">
      <c r="A23"/>
      <c r="B23" s="7" t="s">
        <v>110</v>
      </c>
      <c r="C23" s="85">
        <v>0.28999999999999998</v>
      </c>
      <c r="D23" s="90">
        <v>14</v>
      </c>
      <c r="E23" s="86">
        <f t="shared" ref="E23:E37" si="5">D23*$J$4</f>
        <v>0.36090571059879356</v>
      </c>
      <c r="F23" s="123">
        <f t="shared" ref="F23:F37" si="6">E23/0.9</f>
        <v>0.40100634510977062</v>
      </c>
      <c r="G23" s="123">
        <f>+F23/2</f>
        <v>0.20050317255488531</v>
      </c>
      <c r="H23" s="87">
        <f t="shared" ref="H23:H37" si="7">(F23-C23)/C23</f>
        <v>0.38278050037851946</v>
      </c>
      <c r="I23" s="246">
        <f>AVERAGE(F23:F24)</f>
        <v>0.41532800029226241</v>
      </c>
      <c r="J23" s="259">
        <f>+G24</f>
        <v>0.2148248277373771</v>
      </c>
      <c r="K23"/>
      <c r="L23" s="83"/>
      <c r="M23" s="83"/>
      <c r="N23" s="83"/>
      <c r="O23" s="83"/>
      <c r="P23" s="83"/>
      <c r="Q23" s="83"/>
    </row>
    <row r="24" spans="1:17" s="81" customFormat="1" ht="15" customHeight="1">
      <c r="A24"/>
      <c r="B24" s="7" t="s">
        <v>126</v>
      </c>
      <c r="C24" s="85">
        <v>0.33</v>
      </c>
      <c r="D24" s="90">
        <v>15</v>
      </c>
      <c r="E24" s="86">
        <f t="shared" si="5"/>
        <v>0.38668468992727878</v>
      </c>
      <c r="F24" s="123">
        <f t="shared" si="6"/>
        <v>0.4296496554747542</v>
      </c>
      <c r="G24" s="123">
        <f t="shared" ref="G24:G37" si="8">+F24/2</f>
        <v>0.2148248277373771</v>
      </c>
      <c r="H24" s="87">
        <f t="shared" si="7"/>
        <v>0.30196865295380054</v>
      </c>
      <c r="I24" s="248"/>
      <c r="J24" s="260"/>
      <c r="K24"/>
      <c r="L24" s="83"/>
      <c r="M24" s="83"/>
      <c r="N24" s="83"/>
      <c r="O24" s="83"/>
      <c r="P24" s="83"/>
      <c r="Q24" s="83"/>
    </row>
    <row r="25" spans="1:17" s="81" customFormat="1" ht="15" customHeight="1">
      <c r="A25"/>
      <c r="B25" s="7" t="s">
        <v>127</v>
      </c>
      <c r="C25" s="85">
        <v>0.35</v>
      </c>
      <c r="D25" s="90">
        <v>16</v>
      </c>
      <c r="E25" s="86">
        <f t="shared" si="5"/>
        <v>0.41246366925576405</v>
      </c>
      <c r="F25" s="123">
        <f>E25/0.9</f>
        <v>0.45829296583973783</v>
      </c>
      <c r="G25" s="123">
        <f t="shared" si="8"/>
        <v>0.22914648291986892</v>
      </c>
      <c r="H25" s="87">
        <f t="shared" si="7"/>
        <v>0.30940847382782244</v>
      </c>
      <c r="I25" s="246">
        <f>AVERAGE(F25:F26)</f>
        <v>0.47261462102222962</v>
      </c>
      <c r="J25" s="259">
        <f>+G25</f>
        <v>0.22914648291986892</v>
      </c>
      <c r="K25"/>
      <c r="L25" s="83"/>
      <c r="M25" s="83"/>
      <c r="N25" s="83"/>
      <c r="O25" s="83"/>
      <c r="P25" s="83"/>
      <c r="Q25" s="83"/>
    </row>
    <row r="26" spans="1:17" s="81" customFormat="1">
      <c r="A26"/>
      <c r="B26" s="7" t="s">
        <v>128</v>
      </c>
      <c r="C26" s="85">
        <v>0.35</v>
      </c>
      <c r="D26" s="90">
        <v>17</v>
      </c>
      <c r="E26" s="86">
        <f t="shared" si="5"/>
        <v>0.43824264858424933</v>
      </c>
      <c r="F26" s="123">
        <f t="shared" si="6"/>
        <v>0.48693627620472146</v>
      </c>
      <c r="G26" s="123">
        <f t="shared" si="8"/>
        <v>0.24346813810236073</v>
      </c>
      <c r="H26" s="87">
        <f t="shared" si="7"/>
        <v>0.39124650344206141</v>
      </c>
      <c r="I26" s="248"/>
      <c r="J26" s="260"/>
      <c r="K26"/>
      <c r="L26" s="83"/>
      <c r="M26" s="83"/>
      <c r="N26" s="83"/>
      <c r="O26" s="83"/>
      <c r="P26" s="83"/>
      <c r="Q26" s="83"/>
    </row>
    <row r="27" spans="1:17" s="81" customFormat="1">
      <c r="A27"/>
      <c r="B27" s="7" t="s">
        <v>129</v>
      </c>
      <c r="C27" s="85">
        <v>0.35</v>
      </c>
      <c r="D27" s="90">
        <v>18</v>
      </c>
      <c r="E27" s="86">
        <f t="shared" si="5"/>
        <v>0.46402162791273455</v>
      </c>
      <c r="F27" s="123">
        <f t="shared" si="6"/>
        <v>0.51557958656970504</v>
      </c>
      <c r="G27" s="123">
        <f t="shared" si="8"/>
        <v>0.25778979328485252</v>
      </c>
      <c r="H27" s="87">
        <f t="shared" si="7"/>
        <v>0.47308453305630022</v>
      </c>
      <c r="I27" s="246">
        <f>AVERAGE(F27:F28)</f>
        <v>0.54422289693468873</v>
      </c>
      <c r="J27" s="261">
        <v>0.27</v>
      </c>
      <c r="K27"/>
      <c r="L27" s="83"/>
      <c r="M27" s="83"/>
      <c r="N27" s="83"/>
      <c r="O27" s="83"/>
      <c r="P27" s="83"/>
      <c r="Q27" s="83"/>
    </row>
    <row r="28" spans="1:17" s="81" customFormat="1">
      <c r="A28"/>
      <c r="B28" s="7" t="s">
        <v>112</v>
      </c>
      <c r="C28" s="85">
        <v>0.41</v>
      </c>
      <c r="D28" s="90">
        <v>20</v>
      </c>
      <c r="E28" s="86">
        <f t="shared" si="5"/>
        <v>0.51557958656970504</v>
      </c>
      <c r="F28" s="123">
        <f t="shared" si="6"/>
        <v>0.5728662072996723</v>
      </c>
      <c r="G28" s="123">
        <f t="shared" si="8"/>
        <v>0.28643310364983615</v>
      </c>
      <c r="H28" s="87">
        <f t="shared" si="7"/>
        <v>0.39723465195042035</v>
      </c>
      <c r="I28" s="248"/>
      <c r="J28" s="262"/>
      <c r="K28"/>
      <c r="L28" s="83"/>
      <c r="M28" s="83"/>
      <c r="N28" s="83"/>
      <c r="O28" s="83"/>
      <c r="P28" s="83"/>
      <c r="Q28" s="83"/>
    </row>
    <row r="29" spans="1:17" s="81" customFormat="1">
      <c r="A29"/>
      <c r="B29" s="91" t="s">
        <v>130</v>
      </c>
      <c r="C29" s="92">
        <v>0.41</v>
      </c>
      <c r="D29" s="89">
        <v>22.3</v>
      </c>
      <c r="E29" s="86">
        <f t="shared" si="5"/>
        <v>0.57487123902522119</v>
      </c>
      <c r="F29" s="123">
        <f t="shared" si="6"/>
        <v>0.6387458211391347</v>
      </c>
      <c r="G29" s="123">
        <f t="shared" si="8"/>
        <v>0.31937291056956735</v>
      </c>
      <c r="H29" s="87">
        <f t="shared" si="7"/>
        <v>0.55791663692471882</v>
      </c>
      <c r="I29" s="223">
        <f t="shared" ref="I29" si="9">+F29</f>
        <v>0.6387458211391347</v>
      </c>
      <c r="J29" s="123">
        <f>+G29</f>
        <v>0.31937291056956735</v>
      </c>
      <c r="K29"/>
      <c r="L29" s="83"/>
      <c r="M29" s="83"/>
      <c r="N29" s="83"/>
      <c r="O29" s="83"/>
      <c r="P29" s="83"/>
      <c r="Q29" s="83"/>
    </row>
    <row r="30" spans="1:17" s="81" customFormat="1">
      <c r="A30"/>
      <c r="B30" s="7" t="s">
        <v>117</v>
      </c>
      <c r="C30" s="85">
        <v>0.25</v>
      </c>
      <c r="D30" s="90">
        <v>12</v>
      </c>
      <c r="E30" s="86">
        <f t="shared" si="5"/>
        <v>0.30934775194182307</v>
      </c>
      <c r="F30" s="123">
        <f t="shared" si="6"/>
        <v>0.34371972437980342</v>
      </c>
      <c r="G30" s="123">
        <f t="shared" si="8"/>
        <v>0.17185986218990171</v>
      </c>
      <c r="H30" s="87">
        <f t="shared" si="7"/>
        <v>0.37487889751921366</v>
      </c>
      <c r="I30" s="223">
        <v>0.35</v>
      </c>
      <c r="J30" s="216">
        <v>0.17</v>
      </c>
      <c r="K30"/>
      <c r="L30" s="83"/>
      <c r="M30" s="83"/>
      <c r="N30" s="83"/>
      <c r="O30" s="83"/>
      <c r="P30" s="83"/>
      <c r="Q30" s="83"/>
    </row>
    <row r="31" spans="1:17" s="81" customFormat="1">
      <c r="A31"/>
      <c r="B31" s="7" t="s">
        <v>131</v>
      </c>
      <c r="C31" s="85">
        <v>0.3</v>
      </c>
      <c r="D31" s="90">
        <v>14</v>
      </c>
      <c r="E31" s="86">
        <f t="shared" si="5"/>
        <v>0.36090571059879356</v>
      </c>
      <c r="F31" s="123">
        <f t="shared" si="6"/>
        <v>0.40100634510977062</v>
      </c>
      <c r="G31" s="123">
        <f t="shared" si="8"/>
        <v>0.20050317255488531</v>
      </c>
      <c r="H31" s="87">
        <f t="shared" si="7"/>
        <v>0.33668781703256878</v>
      </c>
      <c r="I31" s="246">
        <f>AVERAGE(F31:F32)</f>
        <v>0.41532800029226241</v>
      </c>
      <c r="J31" s="259">
        <f>+G32</f>
        <v>0.2148248277373771</v>
      </c>
      <c r="K31"/>
      <c r="L31" s="83"/>
      <c r="M31" s="83"/>
      <c r="N31" s="83"/>
      <c r="O31" s="83"/>
      <c r="P31" s="83"/>
      <c r="Q31" s="83"/>
    </row>
    <row r="32" spans="1:17" s="81" customFormat="1">
      <c r="A32"/>
      <c r="B32" s="7" t="s">
        <v>132</v>
      </c>
      <c r="C32" s="85">
        <v>0.3</v>
      </c>
      <c r="D32" s="90">
        <v>15</v>
      </c>
      <c r="E32" s="86">
        <f t="shared" si="5"/>
        <v>0.38668468992727878</v>
      </c>
      <c r="F32" s="123">
        <f t="shared" si="6"/>
        <v>0.4296496554747542</v>
      </c>
      <c r="G32" s="123">
        <f t="shared" si="8"/>
        <v>0.2148248277373771</v>
      </c>
      <c r="H32" s="87">
        <f t="shared" si="7"/>
        <v>0.4321655182491807</v>
      </c>
      <c r="I32" s="248"/>
      <c r="J32" s="260"/>
      <c r="K32"/>
      <c r="L32" s="83"/>
      <c r="M32" s="83"/>
      <c r="N32" s="83"/>
      <c r="O32" s="83"/>
      <c r="P32" s="83"/>
      <c r="Q32" s="83"/>
    </row>
    <row r="33" spans="1:17" s="81" customFormat="1">
      <c r="A33"/>
      <c r="B33" s="7" t="s">
        <v>133</v>
      </c>
      <c r="C33" s="85">
        <v>0.35</v>
      </c>
      <c r="D33" s="119">
        <v>16</v>
      </c>
      <c r="E33" s="86">
        <f t="shared" si="5"/>
        <v>0.41246366925576405</v>
      </c>
      <c r="F33" s="123">
        <f t="shared" si="6"/>
        <v>0.45829296583973783</v>
      </c>
      <c r="G33" s="123">
        <f t="shared" si="8"/>
        <v>0.22914648291986892</v>
      </c>
      <c r="H33" s="87">
        <f t="shared" si="7"/>
        <v>0.30940847382782244</v>
      </c>
      <c r="I33" s="246">
        <f>AVERAGE(F33:F34)</f>
        <v>0.45829296583973783</v>
      </c>
      <c r="J33" s="246">
        <f>+G33</f>
        <v>0.22914648291986892</v>
      </c>
      <c r="K33"/>
      <c r="L33" s="83"/>
      <c r="M33" s="83"/>
      <c r="N33" s="83"/>
      <c r="O33" s="83"/>
      <c r="P33" s="83"/>
      <c r="Q33" s="83"/>
    </row>
    <row r="34" spans="1:17" s="81" customFormat="1">
      <c r="A34"/>
      <c r="B34" s="7" t="s">
        <v>134</v>
      </c>
      <c r="C34" s="85">
        <v>0.35</v>
      </c>
      <c r="D34" s="119">
        <v>16</v>
      </c>
      <c r="E34" s="86">
        <f t="shared" si="5"/>
        <v>0.41246366925576405</v>
      </c>
      <c r="F34" s="123">
        <f t="shared" si="6"/>
        <v>0.45829296583973783</v>
      </c>
      <c r="G34" s="123">
        <f t="shared" si="8"/>
        <v>0.22914648291986892</v>
      </c>
      <c r="H34" s="87">
        <f t="shared" si="7"/>
        <v>0.30940847382782244</v>
      </c>
      <c r="I34" s="248"/>
      <c r="J34" s="248"/>
      <c r="K34"/>
      <c r="L34" s="83"/>
      <c r="M34" s="83"/>
      <c r="N34" s="83"/>
      <c r="O34" s="83"/>
      <c r="P34" s="83"/>
      <c r="Q34" s="83"/>
    </row>
    <row r="35" spans="1:17" s="81" customFormat="1" ht="15" customHeight="1">
      <c r="A35"/>
      <c r="B35" s="7" t="s">
        <v>119</v>
      </c>
      <c r="C35" s="85">
        <v>0.35</v>
      </c>
      <c r="D35" s="90">
        <v>18</v>
      </c>
      <c r="E35" s="86">
        <f t="shared" si="5"/>
        <v>0.46402162791273455</v>
      </c>
      <c r="F35" s="123">
        <f t="shared" si="6"/>
        <v>0.51557958656970504</v>
      </c>
      <c r="G35" s="123">
        <f t="shared" si="8"/>
        <v>0.25778979328485252</v>
      </c>
      <c r="H35" s="87">
        <f t="shared" si="7"/>
        <v>0.47308453305630022</v>
      </c>
      <c r="I35" s="246">
        <f>AVERAGE(F35:F36)</f>
        <v>0.52990124175219688</v>
      </c>
      <c r="J35" s="259">
        <f t="shared" ref="J35" si="10">+G35</f>
        <v>0.25778979328485252</v>
      </c>
      <c r="K35"/>
      <c r="L35" s="83"/>
      <c r="M35" s="83"/>
      <c r="N35" s="83"/>
      <c r="O35" s="83"/>
      <c r="P35" s="83"/>
      <c r="Q35" s="83"/>
    </row>
    <row r="36" spans="1:17" s="81" customFormat="1">
      <c r="A36"/>
      <c r="B36" s="106" t="s">
        <v>135</v>
      </c>
      <c r="C36" s="85">
        <v>0.35</v>
      </c>
      <c r="D36" s="90">
        <v>19</v>
      </c>
      <c r="E36" s="86">
        <f t="shared" si="5"/>
        <v>0.48980060724121982</v>
      </c>
      <c r="F36" s="123">
        <f t="shared" si="6"/>
        <v>0.54422289693468873</v>
      </c>
      <c r="G36" s="123">
        <f t="shared" si="8"/>
        <v>0.27211144846734436</v>
      </c>
      <c r="H36" s="87">
        <f t="shared" si="7"/>
        <v>0.5549225626705393</v>
      </c>
      <c r="I36" s="248"/>
      <c r="J36" s="260"/>
      <c r="K36"/>
      <c r="L36" s="83"/>
      <c r="M36" s="83"/>
      <c r="N36" s="83"/>
      <c r="O36" s="83"/>
      <c r="P36" s="83"/>
      <c r="Q36" s="83"/>
    </row>
    <row r="37" spans="1:17" s="81" customFormat="1">
      <c r="A37"/>
      <c r="B37" s="7" t="s">
        <v>122</v>
      </c>
      <c r="C37" s="85">
        <v>0.25</v>
      </c>
      <c r="D37" s="90">
        <v>12</v>
      </c>
      <c r="E37" s="86">
        <f t="shared" si="5"/>
        <v>0.30934775194182307</v>
      </c>
      <c r="F37" s="123">
        <f t="shared" si="6"/>
        <v>0.34371972437980342</v>
      </c>
      <c r="G37" s="123">
        <f t="shared" si="8"/>
        <v>0.17185986218990171</v>
      </c>
      <c r="H37" s="87">
        <f t="shared" si="7"/>
        <v>0.37487889751921366</v>
      </c>
      <c r="I37" s="223">
        <v>0.35</v>
      </c>
      <c r="J37" s="171">
        <v>0.17</v>
      </c>
      <c r="K37"/>
      <c r="L37" s="83"/>
      <c r="M37" s="83"/>
      <c r="N37" s="83"/>
      <c r="O37" s="83"/>
      <c r="P37" s="83"/>
      <c r="Q37" s="83"/>
    </row>
    <row r="38" spans="1:17" s="81" customFormat="1">
      <c r="A38"/>
      <c r="B38" s="83"/>
      <c r="C38" s="83"/>
      <c r="D38" s="102"/>
      <c r="E38" s="83"/>
      <c r="F38" s="101"/>
      <c r="G38" s="101"/>
      <c r="H38" s="83"/>
      <c r="I38" s="218"/>
      <c r="J38" s="101"/>
      <c r="K38"/>
      <c r="L38" s="83"/>
      <c r="M38" s="83"/>
      <c r="N38" s="83"/>
      <c r="O38" s="83"/>
      <c r="P38" s="83"/>
      <c r="Q38" s="83"/>
    </row>
    <row r="39" spans="1:17" s="81" customFormat="1" ht="33.75" customHeight="1">
      <c r="A39"/>
      <c r="B39" s="254" t="s">
        <v>290</v>
      </c>
      <c r="C39" s="254"/>
      <c r="D39" s="254"/>
      <c r="E39" s="254"/>
      <c r="F39" s="254"/>
      <c r="G39" s="254"/>
      <c r="H39" s="254"/>
      <c r="I39" s="254"/>
      <c r="J39" s="254"/>
      <c r="K39"/>
      <c r="L39" s="83"/>
      <c r="M39" s="83"/>
      <c r="N39" s="83"/>
      <c r="O39" s="83"/>
      <c r="P39" s="83"/>
      <c r="Q39" s="83"/>
    </row>
    <row r="40" spans="1:17" s="81" customFormat="1" ht="37.5" customHeight="1">
      <c r="A40"/>
      <c r="B40" s="153" t="s">
        <v>102</v>
      </c>
      <c r="C40" s="154" t="s">
        <v>103</v>
      </c>
      <c r="D40" s="155" t="s">
        <v>104</v>
      </c>
      <c r="E40" s="154" t="s">
        <v>303</v>
      </c>
      <c r="F40" s="156" t="s">
        <v>124</v>
      </c>
      <c r="G40" s="156" t="s">
        <v>125</v>
      </c>
      <c r="H40" s="154" t="s">
        <v>107</v>
      </c>
      <c r="I40" s="249" t="s">
        <v>108</v>
      </c>
      <c r="J40" s="250"/>
      <c r="K40"/>
      <c r="L40" s="83"/>
      <c r="M40" s="83"/>
      <c r="N40" s="83"/>
      <c r="O40" s="83"/>
      <c r="P40" s="83"/>
      <c r="Q40" s="83"/>
    </row>
    <row r="41" spans="1:17" s="81" customFormat="1">
      <c r="A41"/>
      <c r="B41" s="7" t="s">
        <v>136</v>
      </c>
      <c r="C41" s="85">
        <v>0.25</v>
      </c>
      <c r="D41" s="90">
        <v>12</v>
      </c>
      <c r="E41" s="86">
        <f t="shared" ref="E41:E50" si="11">D41*$J$4</f>
        <v>0.30934775194182307</v>
      </c>
      <c r="F41" s="123">
        <f t="shared" ref="F41:F50" si="12">E41/0.9</f>
        <v>0.34371972437980342</v>
      </c>
      <c r="G41" s="123">
        <f>+F41/2</f>
        <v>0.17185986218990171</v>
      </c>
      <c r="H41" s="87">
        <f t="shared" ref="H41:H50" si="13">(F41-C41)/C41</f>
        <v>0.37487889751921366</v>
      </c>
      <c r="I41" s="223">
        <v>0.35</v>
      </c>
      <c r="J41" s="216">
        <v>0.17</v>
      </c>
      <c r="K41"/>
      <c r="L41" s="83"/>
      <c r="M41" s="83"/>
      <c r="N41" s="83"/>
      <c r="O41" s="83"/>
      <c r="P41" s="83"/>
      <c r="Q41" s="83"/>
    </row>
    <row r="42" spans="1:17" s="81" customFormat="1" ht="15" customHeight="1">
      <c r="A42"/>
      <c r="B42" s="7" t="s">
        <v>110</v>
      </c>
      <c r="C42" s="85">
        <v>0.28999999999999998</v>
      </c>
      <c r="D42" s="90">
        <v>14</v>
      </c>
      <c r="E42" s="86">
        <f t="shared" si="11"/>
        <v>0.36090571059879356</v>
      </c>
      <c r="F42" s="123">
        <f t="shared" si="12"/>
        <v>0.40100634510977062</v>
      </c>
      <c r="G42" s="123">
        <f t="shared" ref="G42:G50" si="14">+F42/2</f>
        <v>0.20050317255488531</v>
      </c>
      <c r="H42" s="87">
        <f t="shared" si="13"/>
        <v>0.38278050037851946</v>
      </c>
      <c r="I42" s="223">
        <f>+F42</f>
        <v>0.40100634510977062</v>
      </c>
      <c r="J42" s="216">
        <f>+G42</f>
        <v>0.20050317255488531</v>
      </c>
      <c r="K42"/>
      <c r="L42" s="83"/>
      <c r="M42" s="83"/>
      <c r="N42" s="83"/>
      <c r="O42" s="83"/>
      <c r="P42" s="83"/>
      <c r="Q42" s="83"/>
    </row>
    <row r="43" spans="1:17" s="81" customFormat="1" ht="15" customHeight="1">
      <c r="A43"/>
      <c r="B43" s="7" t="s">
        <v>137</v>
      </c>
      <c r="C43" s="85">
        <v>0.35</v>
      </c>
      <c r="D43" s="90">
        <v>16</v>
      </c>
      <c r="E43" s="86">
        <f t="shared" si="11"/>
        <v>0.41246366925576405</v>
      </c>
      <c r="F43" s="123">
        <f t="shared" si="12"/>
        <v>0.45829296583973783</v>
      </c>
      <c r="G43" s="123">
        <f t="shared" si="14"/>
        <v>0.22914648291986892</v>
      </c>
      <c r="H43" s="87">
        <f t="shared" si="13"/>
        <v>0.30940847382782244</v>
      </c>
      <c r="I43" s="246">
        <f>AVERAGE(F43:F44)</f>
        <v>0.47261462102222962</v>
      </c>
      <c r="J43" s="259">
        <f>+G43</f>
        <v>0.22914648291986892</v>
      </c>
      <c r="K43"/>
      <c r="L43" s="83"/>
      <c r="M43" s="83"/>
      <c r="N43" s="83"/>
      <c r="O43" s="83"/>
      <c r="P43" s="83"/>
      <c r="Q43" s="83"/>
    </row>
    <row r="44" spans="1:17" s="81" customFormat="1">
      <c r="A44"/>
      <c r="B44" s="7" t="s">
        <v>138</v>
      </c>
      <c r="C44" s="85">
        <v>0.35</v>
      </c>
      <c r="D44" s="90">
        <v>17</v>
      </c>
      <c r="E44" s="86">
        <f t="shared" si="11"/>
        <v>0.43824264858424933</v>
      </c>
      <c r="F44" s="123">
        <f t="shared" si="12"/>
        <v>0.48693627620472146</v>
      </c>
      <c r="G44" s="123">
        <f t="shared" si="14"/>
        <v>0.24346813810236073</v>
      </c>
      <c r="H44" s="87">
        <f t="shared" si="13"/>
        <v>0.39124650344206141</v>
      </c>
      <c r="I44" s="248">
        <f t="shared" ref="I44:I45" si="15">+F44</f>
        <v>0.48693627620472146</v>
      </c>
      <c r="J44" s="260"/>
      <c r="K44"/>
      <c r="L44" s="83"/>
      <c r="M44" s="83"/>
      <c r="N44" s="83"/>
      <c r="O44" s="83"/>
      <c r="P44" s="83"/>
      <c r="Q44" s="83"/>
    </row>
    <row r="45" spans="1:17" s="81" customFormat="1">
      <c r="A45"/>
      <c r="B45" s="91" t="s">
        <v>139</v>
      </c>
      <c r="C45" s="92">
        <v>0.4</v>
      </c>
      <c r="D45" s="90">
        <v>18</v>
      </c>
      <c r="E45" s="86">
        <f t="shared" si="11"/>
        <v>0.46402162791273455</v>
      </c>
      <c r="F45" s="123">
        <f t="shared" si="12"/>
        <v>0.51557958656970504</v>
      </c>
      <c r="G45" s="123">
        <f t="shared" si="14"/>
        <v>0.25778979328485252</v>
      </c>
      <c r="H45" s="87">
        <f t="shared" si="13"/>
        <v>0.28894896642426254</v>
      </c>
      <c r="I45" s="223">
        <f t="shared" si="15"/>
        <v>0.51557958656970504</v>
      </c>
      <c r="J45" s="178">
        <f>+G45</f>
        <v>0.25778979328485252</v>
      </c>
      <c r="K45"/>
      <c r="L45" s="83"/>
      <c r="M45" s="83"/>
      <c r="N45" s="83"/>
      <c r="O45" s="83"/>
      <c r="P45" s="83"/>
      <c r="Q45" s="83"/>
    </row>
    <row r="46" spans="1:17" s="81" customFormat="1" ht="15" customHeight="1">
      <c r="A46"/>
      <c r="B46" s="7" t="s">
        <v>117</v>
      </c>
      <c r="C46" s="85">
        <v>0.25</v>
      </c>
      <c r="D46" s="119">
        <v>12</v>
      </c>
      <c r="E46" s="86">
        <f t="shared" si="11"/>
        <v>0.30934775194182307</v>
      </c>
      <c r="F46" s="123">
        <f t="shared" si="12"/>
        <v>0.34371972437980342</v>
      </c>
      <c r="G46" s="123">
        <f t="shared" si="14"/>
        <v>0.17185986218990171</v>
      </c>
      <c r="H46" s="87">
        <f t="shared" si="13"/>
        <v>0.37487889751921366</v>
      </c>
      <c r="I46" s="263">
        <v>0.35</v>
      </c>
      <c r="J46" s="264">
        <v>0.17</v>
      </c>
      <c r="K46"/>
      <c r="L46" s="83"/>
      <c r="M46" s="83"/>
      <c r="N46" s="83"/>
      <c r="O46" s="83"/>
      <c r="P46" s="83"/>
      <c r="Q46" s="83"/>
    </row>
    <row r="47" spans="1:17" s="81" customFormat="1">
      <c r="A47"/>
      <c r="B47" s="7" t="s">
        <v>140</v>
      </c>
      <c r="C47" s="85">
        <v>0.25</v>
      </c>
      <c r="D47" s="119">
        <v>12</v>
      </c>
      <c r="E47" s="86">
        <f t="shared" si="11"/>
        <v>0.30934775194182307</v>
      </c>
      <c r="F47" s="123">
        <f t="shared" si="12"/>
        <v>0.34371972437980342</v>
      </c>
      <c r="G47" s="123">
        <f t="shared" si="14"/>
        <v>0.17185986218990171</v>
      </c>
      <c r="H47" s="87">
        <f t="shared" si="13"/>
        <v>0.37487889751921366</v>
      </c>
      <c r="I47" s="263"/>
      <c r="J47" s="264"/>
      <c r="K47"/>
      <c r="L47" s="83"/>
      <c r="M47" s="83"/>
      <c r="N47" s="83"/>
      <c r="O47" s="83"/>
      <c r="P47" s="83"/>
      <c r="Q47" s="83"/>
    </row>
    <row r="48" spans="1:17" s="81" customFormat="1">
      <c r="A48"/>
      <c r="B48" s="7" t="s">
        <v>141</v>
      </c>
      <c r="C48" s="85">
        <v>0.25</v>
      </c>
      <c r="D48" s="119">
        <v>12</v>
      </c>
      <c r="E48" s="86">
        <f t="shared" si="11"/>
        <v>0.30934775194182307</v>
      </c>
      <c r="F48" s="123">
        <f t="shared" si="12"/>
        <v>0.34371972437980342</v>
      </c>
      <c r="G48" s="123">
        <f t="shared" si="14"/>
        <v>0.17185986218990171</v>
      </c>
      <c r="H48" s="87">
        <f t="shared" si="13"/>
        <v>0.37487889751921366</v>
      </c>
      <c r="I48" s="263"/>
      <c r="J48" s="264"/>
      <c r="K48"/>
      <c r="L48" s="83"/>
      <c r="M48" s="83"/>
      <c r="N48" s="83"/>
      <c r="O48" s="83"/>
      <c r="P48" s="83"/>
      <c r="Q48" s="83"/>
    </row>
    <row r="49" spans="1:17" s="81" customFormat="1">
      <c r="A49"/>
      <c r="B49" s="7" t="s">
        <v>142</v>
      </c>
      <c r="C49" s="85">
        <v>0.3</v>
      </c>
      <c r="D49" s="90">
        <v>15</v>
      </c>
      <c r="E49" s="86">
        <f t="shared" si="11"/>
        <v>0.38668468992727878</v>
      </c>
      <c r="F49" s="123">
        <f t="shared" si="12"/>
        <v>0.4296496554747542</v>
      </c>
      <c r="G49" s="123">
        <f t="shared" si="14"/>
        <v>0.2148248277373771</v>
      </c>
      <c r="H49" s="87">
        <f t="shared" si="13"/>
        <v>0.4321655182491807</v>
      </c>
      <c r="I49" s="221">
        <f>+F49</f>
        <v>0.4296496554747542</v>
      </c>
      <c r="J49" s="214">
        <f>+G49</f>
        <v>0.2148248277373771</v>
      </c>
      <c r="K49"/>
      <c r="L49" s="83"/>
      <c r="M49" s="83"/>
      <c r="N49" s="83"/>
      <c r="O49" s="83"/>
      <c r="P49" s="83"/>
      <c r="Q49" s="83"/>
    </row>
    <row r="50" spans="1:17" s="81" customFormat="1">
      <c r="A50"/>
      <c r="B50" s="7" t="s">
        <v>390</v>
      </c>
      <c r="C50" s="85">
        <v>0.25</v>
      </c>
      <c r="D50" s="90">
        <v>12</v>
      </c>
      <c r="E50" s="86">
        <f t="shared" si="11"/>
        <v>0.30934775194182307</v>
      </c>
      <c r="F50" s="123">
        <f t="shared" si="12"/>
        <v>0.34371972437980342</v>
      </c>
      <c r="G50" s="123">
        <f t="shared" si="14"/>
        <v>0.17185986218990171</v>
      </c>
      <c r="H50" s="87">
        <f t="shared" si="13"/>
        <v>0.37487889751921366</v>
      </c>
      <c r="I50" s="223">
        <v>0.35</v>
      </c>
      <c r="J50" s="216">
        <v>0.17</v>
      </c>
      <c r="K50"/>
      <c r="L50" s="83"/>
      <c r="M50" s="83"/>
      <c r="N50" s="83"/>
      <c r="O50" s="83"/>
      <c r="P50" s="83"/>
      <c r="Q50" s="83"/>
    </row>
    <row r="51" spans="1:17" s="81" customFormat="1">
      <c r="A51"/>
      <c r="B51" s="83"/>
      <c r="C51" s="94"/>
      <c r="D51" s="102"/>
      <c r="E51" s="101"/>
      <c r="F51" s="124"/>
      <c r="G51" s="124"/>
      <c r="H51" s="107"/>
      <c r="I51" s="218"/>
      <c r="J51" s="101"/>
      <c r="K51"/>
      <c r="L51" s="83"/>
      <c r="M51" s="83"/>
      <c r="N51" s="83"/>
      <c r="O51" s="83"/>
      <c r="P51" s="83"/>
      <c r="Q51" s="83"/>
    </row>
    <row r="52" spans="1:17" s="81" customFormat="1" ht="30.75" customHeight="1">
      <c r="A52"/>
      <c r="B52" s="254" t="s">
        <v>260</v>
      </c>
      <c r="C52" s="254"/>
      <c r="D52" s="254"/>
      <c r="E52" s="254"/>
      <c r="F52" s="254"/>
      <c r="G52" s="254"/>
      <c r="H52" s="254"/>
      <c r="I52" s="254"/>
      <c r="J52" s="254"/>
      <c r="K52"/>
      <c r="L52" s="83"/>
      <c r="M52" s="83"/>
      <c r="N52" s="83"/>
      <c r="O52" s="83"/>
      <c r="P52" s="83"/>
      <c r="Q52" s="83"/>
    </row>
    <row r="53" spans="1:17" s="81" customFormat="1" ht="37.5" customHeight="1">
      <c r="A53"/>
      <c r="B53" s="153" t="s">
        <v>102</v>
      </c>
      <c r="C53" s="154" t="s">
        <v>103</v>
      </c>
      <c r="D53" s="155" t="s">
        <v>104</v>
      </c>
      <c r="E53" s="154" t="s">
        <v>303</v>
      </c>
      <c r="F53" s="156" t="s">
        <v>124</v>
      </c>
      <c r="G53" s="156" t="s">
        <v>125</v>
      </c>
      <c r="H53" s="154" t="s">
        <v>107</v>
      </c>
      <c r="I53" s="249" t="s">
        <v>108</v>
      </c>
      <c r="J53" s="250"/>
      <c r="K53"/>
      <c r="L53" s="83"/>
      <c r="M53" s="83"/>
      <c r="N53" s="83"/>
      <c r="O53" s="83"/>
      <c r="P53" s="83"/>
      <c r="Q53" s="83"/>
    </row>
    <row r="54" spans="1:17" s="81" customFormat="1">
      <c r="A54"/>
      <c r="B54" s="7" t="s">
        <v>143</v>
      </c>
      <c r="C54" s="85">
        <v>0.25</v>
      </c>
      <c r="D54" s="90">
        <v>12</v>
      </c>
      <c r="E54" s="86">
        <f t="shared" ref="E54:E62" si="16">D54*$J$4</f>
        <v>0.30934775194182307</v>
      </c>
      <c r="F54" s="123">
        <f t="shared" ref="F54:F62" si="17">E54/0.9</f>
        <v>0.34371972437980342</v>
      </c>
      <c r="G54" s="123">
        <f>+F54/2</f>
        <v>0.17185986218990171</v>
      </c>
      <c r="H54" s="87">
        <f t="shared" ref="H54:H62" si="18">(F54-C54)/C54</f>
        <v>0.37487889751921366</v>
      </c>
      <c r="I54" s="223">
        <v>0.35</v>
      </c>
      <c r="J54" s="216">
        <v>0.17</v>
      </c>
      <c r="K54"/>
      <c r="L54" s="83"/>
      <c r="M54" s="83"/>
      <c r="N54" s="83"/>
      <c r="O54" s="83"/>
      <c r="P54" s="83"/>
      <c r="Q54" s="83"/>
    </row>
    <row r="55" spans="1:17" s="81" customFormat="1">
      <c r="A55"/>
      <c r="B55" s="7" t="s">
        <v>144</v>
      </c>
      <c r="C55" s="85">
        <v>0.3</v>
      </c>
      <c r="D55" s="119">
        <v>15</v>
      </c>
      <c r="E55" s="86">
        <f t="shared" si="16"/>
        <v>0.38668468992727878</v>
      </c>
      <c r="F55" s="123">
        <f t="shared" si="17"/>
        <v>0.4296496554747542</v>
      </c>
      <c r="G55" s="123">
        <f t="shared" ref="G55:G62" si="19">+F55/2</f>
        <v>0.2148248277373771</v>
      </c>
      <c r="H55" s="87">
        <f t="shared" si="18"/>
        <v>0.4321655182491807</v>
      </c>
      <c r="I55" s="221">
        <f>+F55</f>
        <v>0.4296496554747542</v>
      </c>
      <c r="J55" s="214">
        <f>+G55</f>
        <v>0.2148248277373771</v>
      </c>
      <c r="K55"/>
      <c r="L55" s="83"/>
      <c r="M55" s="83"/>
      <c r="N55" s="83"/>
      <c r="O55" s="83"/>
      <c r="P55" s="83"/>
      <c r="Q55" s="83"/>
    </row>
    <row r="56" spans="1:17" s="81" customFormat="1">
      <c r="A56"/>
      <c r="B56" s="7" t="s">
        <v>145</v>
      </c>
      <c r="C56" s="85">
        <v>0.4</v>
      </c>
      <c r="D56" s="90">
        <v>18</v>
      </c>
      <c r="E56" s="86">
        <f t="shared" si="16"/>
        <v>0.46402162791273455</v>
      </c>
      <c r="F56" s="123">
        <f t="shared" si="17"/>
        <v>0.51557958656970504</v>
      </c>
      <c r="G56" s="123">
        <f t="shared" si="19"/>
        <v>0.25778979328485252</v>
      </c>
      <c r="H56" s="87">
        <f t="shared" si="18"/>
        <v>0.28894896642426254</v>
      </c>
      <c r="I56" s="246">
        <f>AVERAGE(F56:F57)</f>
        <v>0.52990124175219688</v>
      </c>
      <c r="J56" s="259">
        <f t="shared" ref="J56" si="20">+G56</f>
        <v>0.25778979328485252</v>
      </c>
      <c r="K56"/>
      <c r="L56" s="83"/>
      <c r="M56" s="83"/>
      <c r="N56" s="83"/>
      <c r="O56" s="83"/>
      <c r="P56" s="83"/>
      <c r="Q56" s="83"/>
    </row>
    <row r="57" spans="1:17" s="81" customFormat="1">
      <c r="A57"/>
      <c r="B57" s="7" t="s">
        <v>146</v>
      </c>
      <c r="C57" s="85">
        <v>0.4</v>
      </c>
      <c r="D57" s="90">
        <v>19</v>
      </c>
      <c r="E57" s="86">
        <f t="shared" si="16"/>
        <v>0.48980060724121982</v>
      </c>
      <c r="F57" s="123">
        <f t="shared" si="17"/>
        <v>0.54422289693468873</v>
      </c>
      <c r="G57" s="123">
        <f t="shared" si="19"/>
        <v>0.27211144846734436</v>
      </c>
      <c r="H57" s="87">
        <f t="shared" si="18"/>
        <v>0.36055724233672176</v>
      </c>
      <c r="I57" s="248"/>
      <c r="J57" s="260"/>
      <c r="K57"/>
      <c r="L57" s="83"/>
      <c r="M57" s="83"/>
      <c r="N57" s="83"/>
      <c r="O57" s="83"/>
      <c r="P57" s="83"/>
      <c r="Q57" s="83"/>
    </row>
    <row r="58" spans="1:17" s="81" customFormat="1">
      <c r="A58"/>
      <c r="B58" s="91" t="s">
        <v>391</v>
      </c>
      <c r="C58" s="92">
        <v>0.45</v>
      </c>
      <c r="D58" s="89">
        <v>22</v>
      </c>
      <c r="E58" s="86">
        <f t="shared" si="16"/>
        <v>0.56713754522667559</v>
      </c>
      <c r="F58" s="123">
        <f t="shared" si="17"/>
        <v>0.63015282802963957</v>
      </c>
      <c r="G58" s="123">
        <f t="shared" si="19"/>
        <v>0.31507641401481978</v>
      </c>
      <c r="H58" s="87">
        <f t="shared" si="18"/>
        <v>0.40033961784364347</v>
      </c>
      <c r="I58" s="223">
        <f>+F58</f>
        <v>0.63015282802963957</v>
      </c>
      <c r="J58" s="171">
        <f>+G58</f>
        <v>0.31507641401481978</v>
      </c>
      <c r="K58"/>
      <c r="L58" s="83"/>
      <c r="M58" s="83"/>
      <c r="N58" s="83"/>
      <c r="O58" s="83"/>
      <c r="P58" s="83"/>
      <c r="Q58" s="83"/>
    </row>
    <row r="59" spans="1:17" s="81" customFormat="1">
      <c r="A59"/>
      <c r="B59" s="7" t="s">
        <v>147</v>
      </c>
      <c r="C59" s="85">
        <v>0.25</v>
      </c>
      <c r="D59" s="90">
        <v>12</v>
      </c>
      <c r="E59" s="86">
        <f t="shared" si="16"/>
        <v>0.30934775194182307</v>
      </c>
      <c r="F59" s="123">
        <f t="shared" si="17"/>
        <v>0.34371972437980342</v>
      </c>
      <c r="G59" s="123">
        <f t="shared" si="19"/>
        <v>0.17185986218990171</v>
      </c>
      <c r="H59" s="87">
        <f t="shared" si="18"/>
        <v>0.37487889751921366</v>
      </c>
      <c r="I59" s="223">
        <v>0.35</v>
      </c>
      <c r="J59" s="216">
        <v>0.17</v>
      </c>
      <c r="K59"/>
      <c r="L59" s="83"/>
      <c r="M59" s="83"/>
      <c r="N59" s="83"/>
      <c r="O59" s="83"/>
      <c r="P59" s="83"/>
      <c r="Q59" s="83"/>
    </row>
    <row r="60" spans="1:17" s="81" customFormat="1">
      <c r="A60"/>
      <c r="B60" s="7" t="s">
        <v>148</v>
      </c>
      <c r="C60" s="85">
        <v>0.3</v>
      </c>
      <c r="D60" s="119">
        <v>15</v>
      </c>
      <c r="E60" s="86">
        <f t="shared" si="16"/>
        <v>0.38668468992727878</v>
      </c>
      <c r="F60" s="123">
        <f t="shared" si="17"/>
        <v>0.4296496554747542</v>
      </c>
      <c r="G60" s="123">
        <f t="shared" si="19"/>
        <v>0.2148248277373771</v>
      </c>
      <c r="H60" s="87">
        <f t="shared" si="18"/>
        <v>0.4321655182491807</v>
      </c>
      <c r="I60" s="246">
        <f>AVERAGE(F60:F61)</f>
        <v>0.4296496554747542</v>
      </c>
      <c r="J60" s="246">
        <f>+G60</f>
        <v>0.2148248277373771</v>
      </c>
      <c r="K60"/>
      <c r="L60" s="83"/>
      <c r="M60" s="83"/>
      <c r="N60" s="83"/>
      <c r="O60" s="83"/>
      <c r="P60" s="83"/>
      <c r="Q60" s="83"/>
    </row>
    <row r="61" spans="1:17" s="81" customFormat="1">
      <c r="A61"/>
      <c r="B61" s="7" t="s">
        <v>149</v>
      </c>
      <c r="C61" s="85">
        <v>0.3</v>
      </c>
      <c r="D61" s="119">
        <v>15</v>
      </c>
      <c r="E61" s="86">
        <f t="shared" si="16"/>
        <v>0.38668468992727878</v>
      </c>
      <c r="F61" s="123">
        <f t="shared" si="17"/>
        <v>0.4296496554747542</v>
      </c>
      <c r="G61" s="123">
        <f t="shared" si="19"/>
        <v>0.2148248277373771</v>
      </c>
      <c r="H61" s="87">
        <f t="shared" si="18"/>
        <v>0.4321655182491807</v>
      </c>
      <c r="I61" s="248"/>
      <c r="J61" s="248"/>
      <c r="K61"/>
      <c r="L61" s="83"/>
      <c r="M61" s="83"/>
      <c r="N61" s="83"/>
      <c r="O61" s="83"/>
      <c r="P61" s="83"/>
      <c r="Q61" s="83"/>
    </row>
    <row r="62" spans="1:17" s="81" customFormat="1">
      <c r="A62"/>
      <c r="B62" s="7" t="s">
        <v>122</v>
      </c>
      <c r="C62" s="85">
        <v>0.25</v>
      </c>
      <c r="D62" s="90">
        <v>12</v>
      </c>
      <c r="E62" s="86">
        <f t="shared" si="16"/>
        <v>0.30934775194182307</v>
      </c>
      <c r="F62" s="123">
        <f t="shared" si="17"/>
        <v>0.34371972437980342</v>
      </c>
      <c r="G62" s="123">
        <f t="shared" si="19"/>
        <v>0.17185986218990171</v>
      </c>
      <c r="H62" s="87">
        <f t="shared" si="18"/>
        <v>0.37487889751921366</v>
      </c>
      <c r="I62" s="223">
        <v>0.35</v>
      </c>
      <c r="J62" s="216">
        <v>0.17</v>
      </c>
      <c r="K62"/>
      <c r="L62" s="83"/>
      <c r="M62" s="83"/>
      <c r="N62" s="83"/>
      <c r="O62" s="83"/>
      <c r="P62" s="83"/>
      <c r="Q62" s="83"/>
    </row>
    <row r="63" spans="1:17" s="81" customFormat="1">
      <c r="A63"/>
      <c r="B63" s="114"/>
      <c r="C63" s="115"/>
      <c r="D63" s="118"/>
      <c r="E63" s="116"/>
      <c r="F63" s="125"/>
      <c r="G63" s="125"/>
      <c r="H63" s="117"/>
      <c r="I63" s="128"/>
      <c r="J63" s="116"/>
      <c r="K63"/>
      <c r="L63" s="83"/>
      <c r="M63" s="83"/>
      <c r="N63" s="83"/>
      <c r="O63" s="83"/>
      <c r="P63" s="83"/>
      <c r="Q63" s="83"/>
    </row>
    <row r="64" spans="1:17" s="81" customFormat="1" ht="26.25" customHeight="1">
      <c r="A64"/>
      <c r="B64" s="254" t="s">
        <v>253</v>
      </c>
      <c r="C64" s="254"/>
      <c r="D64" s="254"/>
      <c r="E64" s="254"/>
      <c r="F64" s="254"/>
      <c r="G64" s="254"/>
      <c r="H64" s="254"/>
      <c r="I64" s="254"/>
      <c r="J64" s="254"/>
      <c r="K64"/>
      <c r="L64" s="83"/>
      <c r="M64" s="83"/>
      <c r="N64" s="83"/>
      <c r="O64" s="83"/>
      <c r="P64" s="83"/>
      <c r="Q64" s="83"/>
    </row>
    <row r="65" spans="1:17" s="81" customFormat="1" ht="30" customHeight="1">
      <c r="A65"/>
      <c r="B65" s="153" t="s">
        <v>102</v>
      </c>
      <c r="C65" s="154" t="s">
        <v>103</v>
      </c>
      <c r="D65" s="155" t="s">
        <v>104</v>
      </c>
      <c r="E65" s="154" t="s">
        <v>303</v>
      </c>
      <c r="F65" s="156" t="s">
        <v>124</v>
      </c>
      <c r="G65" s="156" t="s">
        <v>125</v>
      </c>
      <c r="H65" s="154" t="s">
        <v>107</v>
      </c>
      <c r="I65" s="249" t="s">
        <v>108</v>
      </c>
      <c r="J65" s="250"/>
      <c r="K65"/>
      <c r="L65" s="83"/>
      <c r="M65" s="83"/>
      <c r="N65" s="83"/>
      <c r="O65" s="83"/>
      <c r="P65" s="83"/>
      <c r="Q65" s="83"/>
    </row>
    <row r="66" spans="1:17" s="81" customFormat="1">
      <c r="A66"/>
      <c r="B66" s="7" t="s">
        <v>150</v>
      </c>
      <c r="C66" s="85">
        <v>0.25</v>
      </c>
      <c r="D66" s="90">
        <v>12</v>
      </c>
      <c r="E66" s="86">
        <f t="shared" ref="E66:E75" si="21">D66*$J$4</f>
        <v>0.30934775194182307</v>
      </c>
      <c r="F66" s="123">
        <f t="shared" ref="F66:F75" si="22">E66/0.9</f>
        <v>0.34371972437980342</v>
      </c>
      <c r="G66" s="123">
        <f>+F66/2</f>
        <v>0.17185986218990171</v>
      </c>
      <c r="H66" s="87">
        <f t="shared" ref="H66:H75" si="23">(F66-C66)/C66</f>
        <v>0.37487889751921366</v>
      </c>
      <c r="I66" s="223">
        <v>0.35</v>
      </c>
      <c r="J66" s="215">
        <v>0.17</v>
      </c>
      <c r="K66"/>
      <c r="L66" s="83"/>
      <c r="M66" s="83"/>
      <c r="N66" s="83"/>
      <c r="O66" s="83"/>
      <c r="P66" s="83"/>
      <c r="Q66" s="83"/>
    </row>
    <row r="67" spans="1:17" s="81" customFormat="1">
      <c r="A67"/>
      <c r="B67" s="7" t="s">
        <v>151</v>
      </c>
      <c r="C67" s="85">
        <v>0.3</v>
      </c>
      <c r="D67" s="119">
        <v>14</v>
      </c>
      <c r="E67" s="86">
        <f t="shared" si="21"/>
        <v>0.36090571059879356</v>
      </c>
      <c r="F67" s="123">
        <f t="shared" si="22"/>
        <v>0.40100634510977062</v>
      </c>
      <c r="G67" s="123">
        <f t="shared" ref="G67:G75" si="24">+F67/2</f>
        <v>0.20050317255488531</v>
      </c>
      <c r="H67" s="87">
        <f t="shared" si="23"/>
        <v>0.33668781703256878</v>
      </c>
      <c r="I67" s="223">
        <f>+F67</f>
        <v>0.40100634510977062</v>
      </c>
      <c r="J67" s="216">
        <f>+G67</f>
        <v>0.20050317255488531</v>
      </c>
      <c r="K67"/>
      <c r="L67" s="83"/>
      <c r="M67" s="83"/>
      <c r="N67" s="83"/>
      <c r="O67" s="83"/>
      <c r="P67" s="83"/>
      <c r="Q67" s="83"/>
    </row>
    <row r="68" spans="1:17" s="81" customFormat="1">
      <c r="A68"/>
      <c r="B68" s="7" t="s">
        <v>152</v>
      </c>
      <c r="C68" s="85">
        <v>0.35</v>
      </c>
      <c r="D68" s="90">
        <v>16</v>
      </c>
      <c r="E68" s="86">
        <f t="shared" si="21"/>
        <v>0.41246366925576405</v>
      </c>
      <c r="F68" s="123">
        <f t="shared" si="22"/>
        <v>0.45829296583973783</v>
      </c>
      <c r="G68" s="123">
        <f t="shared" si="24"/>
        <v>0.22914648291986892</v>
      </c>
      <c r="H68" s="87">
        <f t="shared" si="23"/>
        <v>0.30940847382782244</v>
      </c>
      <c r="I68" s="222">
        <f>+F68</f>
        <v>0.45829296583973783</v>
      </c>
      <c r="J68" s="213">
        <f>+G68</f>
        <v>0.22914648291986892</v>
      </c>
      <c r="K68"/>
      <c r="L68" s="83"/>
      <c r="M68" s="83"/>
      <c r="N68" s="83"/>
      <c r="O68" s="83"/>
      <c r="P68" s="83"/>
      <c r="Q68" s="83"/>
    </row>
    <row r="69" spans="1:17" s="81" customFormat="1">
      <c r="A69"/>
      <c r="B69" s="7" t="s">
        <v>153</v>
      </c>
      <c r="C69" s="85">
        <v>0.4</v>
      </c>
      <c r="D69" s="90">
        <v>19.5</v>
      </c>
      <c r="E69" s="86">
        <f t="shared" si="21"/>
        <v>0.5026900969054624</v>
      </c>
      <c r="F69" s="123">
        <f t="shared" si="22"/>
        <v>0.55854455211718046</v>
      </c>
      <c r="G69" s="123">
        <f t="shared" si="24"/>
        <v>0.27927227605859023</v>
      </c>
      <c r="H69" s="87">
        <f t="shared" si="23"/>
        <v>0.39636138029295109</v>
      </c>
      <c r="I69" s="223">
        <f t="shared" ref="I69" si="25">+F69</f>
        <v>0.55854455211718046</v>
      </c>
      <c r="J69" s="178">
        <f>+G69</f>
        <v>0.27927227605859023</v>
      </c>
      <c r="K69"/>
      <c r="L69" s="83"/>
      <c r="M69" s="83"/>
      <c r="N69" s="83"/>
      <c r="O69" s="83"/>
      <c r="P69" s="83"/>
      <c r="Q69" s="83"/>
    </row>
    <row r="70" spans="1:17">
      <c r="B70" s="91" t="s">
        <v>154</v>
      </c>
      <c r="C70" s="92">
        <v>0.4</v>
      </c>
      <c r="D70" s="89">
        <v>22</v>
      </c>
      <c r="E70" s="86">
        <f t="shared" si="21"/>
        <v>0.56713754522667559</v>
      </c>
      <c r="F70" s="123">
        <f t="shared" si="22"/>
        <v>0.63015282802963957</v>
      </c>
      <c r="G70" s="123">
        <f t="shared" si="24"/>
        <v>0.31507641401481978</v>
      </c>
      <c r="H70" s="87">
        <f t="shared" si="23"/>
        <v>0.57538207007409881</v>
      </c>
      <c r="I70" s="223">
        <f>+F70</f>
        <v>0.63015282802963957</v>
      </c>
      <c r="J70" s="178">
        <v>0.31</v>
      </c>
    </row>
    <row r="71" spans="1:17">
      <c r="B71" s="7" t="s">
        <v>155</v>
      </c>
      <c r="C71" s="85">
        <v>0.25</v>
      </c>
      <c r="D71" s="90">
        <v>12</v>
      </c>
      <c r="E71" s="86">
        <f t="shared" si="21"/>
        <v>0.30934775194182307</v>
      </c>
      <c r="F71" s="123">
        <f t="shared" si="22"/>
        <v>0.34371972437980342</v>
      </c>
      <c r="G71" s="123">
        <f t="shared" si="24"/>
        <v>0.17185986218990171</v>
      </c>
      <c r="H71" s="87">
        <f t="shared" si="23"/>
        <v>0.37487889751921366</v>
      </c>
      <c r="I71" s="223">
        <v>0.35</v>
      </c>
      <c r="J71" s="215">
        <v>0.17</v>
      </c>
      <c r="N71"/>
      <c r="O71"/>
      <c r="P71"/>
    </row>
    <row r="72" spans="1:17">
      <c r="B72" s="7" t="s">
        <v>147</v>
      </c>
      <c r="C72" s="85">
        <v>0.3</v>
      </c>
      <c r="D72" s="119">
        <v>14</v>
      </c>
      <c r="E72" s="86">
        <f t="shared" si="21"/>
        <v>0.36090571059879356</v>
      </c>
      <c r="F72" s="123">
        <f t="shared" si="22"/>
        <v>0.40100634510977062</v>
      </c>
      <c r="G72" s="123">
        <f t="shared" si="24"/>
        <v>0.20050317255488531</v>
      </c>
      <c r="H72" s="87">
        <f t="shared" si="23"/>
        <v>0.33668781703256878</v>
      </c>
      <c r="I72" s="246">
        <f>AVERAGE(F72:F74)</f>
        <v>0.40100634510977057</v>
      </c>
      <c r="J72" s="246">
        <f>+G72</f>
        <v>0.20050317255488531</v>
      </c>
      <c r="N72"/>
      <c r="O72"/>
      <c r="P72"/>
    </row>
    <row r="73" spans="1:17">
      <c r="B73" s="7" t="s">
        <v>156</v>
      </c>
      <c r="C73" s="85">
        <v>0.3</v>
      </c>
      <c r="D73" s="119">
        <v>14</v>
      </c>
      <c r="E73" s="86">
        <f t="shared" si="21"/>
        <v>0.36090571059879356</v>
      </c>
      <c r="F73" s="123">
        <f t="shared" si="22"/>
        <v>0.40100634510977062</v>
      </c>
      <c r="G73" s="123">
        <f t="shared" si="24"/>
        <v>0.20050317255488531</v>
      </c>
      <c r="H73" s="87">
        <f t="shared" si="23"/>
        <v>0.33668781703256878</v>
      </c>
      <c r="I73" s="247"/>
      <c r="J73" s="247"/>
      <c r="N73"/>
      <c r="O73"/>
      <c r="P73"/>
    </row>
    <row r="74" spans="1:17">
      <c r="B74" s="7" t="s">
        <v>157</v>
      </c>
      <c r="C74" s="85">
        <v>0.3</v>
      </c>
      <c r="D74" s="119">
        <v>14</v>
      </c>
      <c r="E74" s="86">
        <f t="shared" si="21"/>
        <v>0.36090571059879356</v>
      </c>
      <c r="F74" s="123">
        <f t="shared" si="22"/>
        <v>0.40100634510977062</v>
      </c>
      <c r="G74" s="123">
        <f t="shared" si="24"/>
        <v>0.20050317255488531</v>
      </c>
      <c r="H74" s="87">
        <f t="shared" si="23"/>
        <v>0.33668781703256878</v>
      </c>
      <c r="I74" s="248"/>
      <c r="J74" s="248"/>
      <c r="N74"/>
      <c r="O74"/>
      <c r="P74"/>
    </row>
    <row r="75" spans="1:17">
      <c r="B75" s="7" t="s">
        <v>122</v>
      </c>
      <c r="C75" s="85">
        <v>0.25</v>
      </c>
      <c r="D75" s="90">
        <v>12</v>
      </c>
      <c r="E75" s="86">
        <f t="shared" si="21"/>
        <v>0.30934775194182307</v>
      </c>
      <c r="F75" s="123">
        <f t="shared" si="22"/>
        <v>0.34371972437980342</v>
      </c>
      <c r="G75" s="123">
        <f t="shared" si="24"/>
        <v>0.17185986218990171</v>
      </c>
      <c r="H75" s="87">
        <f t="shared" si="23"/>
        <v>0.37487889751921366</v>
      </c>
      <c r="I75" s="223">
        <v>0.35</v>
      </c>
      <c r="J75" s="215">
        <v>0.17</v>
      </c>
      <c r="N75"/>
      <c r="O75"/>
      <c r="P75"/>
    </row>
    <row r="76" spans="1:17">
      <c r="B76" s="114"/>
      <c r="C76" s="115"/>
      <c r="D76" s="118"/>
      <c r="E76" s="116"/>
      <c r="F76" s="125"/>
      <c r="G76"/>
      <c r="H76" s="117"/>
      <c r="I76" s="128"/>
      <c r="J76" s="116"/>
      <c r="N76"/>
      <c r="O76"/>
      <c r="P76"/>
    </row>
    <row r="77" spans="1:17" ht="33" customHeight="1">
      <c r="B77" s="254" t="s">
        <v>261</v>
      </c>
      <c r="C77" s="254"/>
      <c r="D77" s="254"/>
      <c r="E77" s="254"/>
      <c r="F77" s="254"/>
      <c r="G77" s="254"/>
      <c r="H77" s="254"/>
      <c r="I77" s="254"/>
      <c r="J77" s="254"/>
    </row>
    <row r="78" spans="1:17" ht="36.75" customHeight="1">
      <c r="B78" s="153" t="s">
        <v>102</v>
      </c>
      <c r="C78" s="154" t="s">
        <v>103</v>
      </c>
      <c r="D78" s="155" t="s">
        <v>104</v>
      </c>
      <c r="E78" s="154" t="s">
        <v>303</v>
      </c>
      <c r="F78" s="156" t="s">
        <v>124</v>
      </c>
      <c r="G78" s="156" t="s">
        <v>125</v>
      </c>
      <c r="H78" s="154" t="s">
        <v>107</v>
      </c>
      <c r="I78" s="249" t="s">
        <v>108</v>
      </c>
      <c r="J78" s="250"/>
    </row>
    <row r="79" spans="1:17" ht="17.25" customHeight="1">
      <c r="B79" s="7" t="s">
        <v>158</v>
      </c>
      <c r="C79" s="85">
        <v>0.25</v>
      </c>
      <c r="D79" s="90">
        <v>12</v>
      </c>
      <c r="E79" s="86">
        <f t="shared" ref="E79:E86" si="26">D79*$J$4</f>
        <v>0.30934775194182307</v>
      </c>
      <c r="F79" s="123">
        <f t="shared" ref="F79:F87" si="27">E79/0.9</f>
        <v>0.34371972437980342</v>
      </c>
      <c r="G79" s="123">
        <f>+F79/2</f>
        <v>0.17185986218990171</v>
      </c>
      <c r="H79" s="87">
        <f t="shared" ref="H79:H86" si="28">(F79-C79)/C79</f>
        <v>0.37487889751921366</v>
      </c>
      <c r="I79" s="223">
        <v>0.35</v>
      </c>
      <c r="J79" s="215">
        <v>0.17</v>
      </c>
    </row>
    <row r="80" spans="1:17">
      <c r="B80" s="7" t="s">
        <v>110</v>
      </c>
      <c r="C80" s="85">
        <v>0.3</v>
      </c>
      <c r="D80" s="90">
        <v>14</v>
      </c>
      <c r="E80" s="86">
        <f t="shared" si="26"/>
        <v>0.36090571059879356</v>
      </c>
      <c r="F80" s="123">
        <f t="shared" si="27"/>
        <v>0.40100634510977062</v>
      </c>
      <c r="G80" s="123">
        <f t="shared" ref="G80:G86" si="29">+F80/2</f>
        <v>0.20050317255488531</v>
      </c>
      <c r="H80" s="87">
        <f t="shared" si="28"/>
        <v>0.33668781703256878</v>
      </c>
      <c r="I80" s="222">
        <f>+F80</f>
        <v>0.40100634510977062</v>
      </c>
      <c r="J80" s="213">
        <f>+G80</f>
        <v>0.20050317255488531</v>
      </c>
    </row>
    <row r="81" spans="1:17">
      <c r="B81" s="7" t="s">
        <v>159</v>
      </c>
      <c r="C81" s="85">
        <v>0.35</v>
      </c>
      <c r="D81" s="90">
        <v>17</v>
      </c>
      <c r="E81" s="86">
        <f t="shared" si="26"/>
        <v>0.43824264858424933</v>
      </c>
      <c r="F81" s="123">
        <f t="shared" si="27"/>
        <v>0.48693627620472146</v>
      </c>
      <c r="G81" s="123">
        <f t="shared" si="29"/>
        <v>0.24346813810236073</v>
      </c>
      <c r="H81" s="87">
        <f t="shared" si="28"/>
        <v>0.39124650344206141</v>
      </c>
      <c r="I81" s="223">
        <f>+F81</f>
        <v>0.48693627620472146</v>
      </c>
      <c r="J81" s="178">
        <f>+G81</f>
        <v>0.24346813810236073</v>
      </c>
    </row>
    <row r="82" spans="1:17">
      <c r="B82" s="91" t="s">
        <v>160</v>
      </c>
      <c r="C82" s="92">
        <v>0.4</v>
      </c>
      <c r="D82" s="89">
        <v>21</v>
      </c>
      <c r="E82" s="86">
        <f t="shared" si="26"/>
        <v>0.54135856589819031</v>
      </c>
      <c r="F82" s="123">
        <f t="shared" si="27"/>
        <v>0.60150951766465588</v>
      </c>
      <c r="G82" s="123">
        <f t="shared" si="29"/>
        <v>0.30075475883232794</v>
      </c>
      <c r="H82" s="87">
        <f t="shared" si="28"/>
        <v>0.50377379416163959</v>
      </c>
      <c r="I82" s="223">
        <f t="shared" ref="I82:I87" si="30">+F82</f>
        <v>0.60150951766465588</v>
      </c>
      <c r="J82" s="178">
        <v>0.25</v>
      </c>
    </row>
    <row r="83" spans="1:17">
      <c r="B83" s="7" t="s">
        <v>161</v>
      </c>
      <c r="C83" s="85">
        <v>0.25</v>
      </c>
      <c r="D83" s="90">
        <v>12</v>
      </c>
      <c r="E83" s="86">
        <f t="shared" si="26"/>
        <v>0.30934775194182307</v>
      </c>
      <c r="F83" s="123">
        <f t="shared" si="27"/>
        <v>0.34371972437980342</v>
      </c>
      <c r="G83" s="123">
        <f t="shared" si="29"/>
        <v>0.17185986218990171</v>
      </c>
      <c r="H83" s="87">
        <f t="shared" si="28"/>
        <v>0.37487889751921366</v>
      </c>
      <c r="I83" s="223">
        <v>0.35</v>
      </c>
      <c r="J83" s="215">
        <v>0.17</v>
      </c>
    </row>
    <row r="84" spans="1:17" ht="15" customHeight="1">
      <c r="B84" s="7" t="s">
        <v>162</v>
      </c>
      <c r="C84" s="85">
        <v>0.3</v>
      </c>
      <c r="D84" s="119">
        <v>15</v>
      </c>
      <c r="E84" s="86">
        <f t="shared" si="26"/>
        <v>0.38668468992727878</v>
      </c>
      <c r="F84" s="123">
        <f t="shared" si="27"/>
        <v>0.4296496554747542</v>
      </c>
      <c r="G84" s="123">
        <f t="shared" si="29"/>
        <v>0.2148248277373771</v>
      </c>
      <c r="H84" s="87">
        <f t="shared" si="28"/>
        <v>0.4321655182491807</v>
      </c>
      <c r="I84" s="246">
        <v>0.42</v>
      </c>
      <c r="J84" s="246">
        <f>+G84</f>
        <v>0.2148248277373771</v>
      </c>
    </row>
    <row r="85" spans="1:17">
      <c r="B85" s="95" t="s">
        <v>163</v>
      </c>
      <c r="C85" s="96">
        <v>0.3</v>
      </c>
      <c r="D85" s="119">
        <v>15</v>
      </c>
      <c r="E85" s="86">
        <f t="shared" si="26"/>
        <v>0.38668468992727878</v>
      </c>
      <c r="F85" s="123">
        <f t="shared" si="27"/>
        <v>0.4296496554747542</v>
      </c>
      <c r="G85" s="123">
        <f t="shared" si="29"/>
        <v>0.2148248277373771</v>
      </c>
      <c r="H85" s="87">
        <f t="shared" si="28"/>
        <v>0.4321655182491807</v>
      </c>
      <c r="I85" s="248"/>
      <c r="J85" s="248"/>
    </row>
    <row r="86" spans="1:17">
      <c r="B86" s="7" t="s">
        <v>122</v>
      </c>
      <c r="C86" s="85">
        <v>0.25</v>
      </c>
      <c r="D86" s="90">
        <v>12</v>
      </c>
      <c r="E86" s="86">
        <f t="shared" si="26"/>
        <v>0.30934775194182307</v>
      </c>
      <c r="F86" s="123">
        <f t="shared" si="27"/>
        <v>0.34371972437980342</v>
      </c>
      <c r="G86" s="123">
        <f t="shared" si="29"/>
        <v>0.17185986218990171</v>
      </c>
      <c r="H86" s="87">
        <f t="shared" si="28"/>
        <v>0.37487889751921366</v>
      </c>
      <c r="I86" s="223">
        <v>0.35</v>
      </c>
      <c r="J86" s="215">
        <v>0.17</v>
      </c>
    </row>
    <row r="87" spans="1:17" s="81" customFormat="1" ht="15.75" hidden="1" customHeight="1">
      <c r="A87"/>
      <c r="B87" s="97" t="s">
        <v>122</v>
      </c>
      <c r="C87" s="98">
        <v>0.25</v>
      </c>
      <c r="D87" s="102"/>
      <c r="E87" s="83"/>
      <c r="F87" s="126">
        <f t="shared" si="27"/>
        <v>0</v>
      </c>
      <c r="G87" s="124"/>
      <c r="H87" s="99"/>
      <c r="I87" s="223">
        <f t="shared" si="30"/>
        <v>0</v>
      </c>
      <c r="J87" s="101"/>
      <c r="K87"/>
      <c r="L87" s="83"/>
      <c r="M87" s="83"/>
      <c r="N87" s="83"/>
      <c r="O87" s="83"/>
      <c r="P87" s="83"/>
      <c r="Q87" s="83"/>
    </row>
    <row r="88" spans="1:17" s="81" customFormat="1" ht="15" customHeight="1">
      <c r="A88"/>
      <c r="B88" s="83"/>
      <c r="C88" s="94"/>
      <c r="D88" s="109"/>
      <c r="E88" s="83"/>
      <c r="F88" s="101"/>
      <c r="G88" s="101"/>
      <c r="H88" s="83"/>
      <c r="I88" s="218"/>
      <c r="J88" s="101"/>
      <c r="K88"/>
      <c r="L88" s="83"/>
      <c r="M88" s="83"/>
      <c r="N88" s="83"/>
      <c r="O88" s="83"/>
      <c r="P88" s="83"/>
      <c r="Q88" s="83"/>
    </row>
    <row r="89" spans="1:17" s="81" customFormat="1" ht="34.5" customHeight="1">
      <c r="A89"/>
      <c r="B89" s="254" t="s">
        <v>259</v>
      </c>
      <c r="C89" s="254"/>
      <c r="D89" s="254"/>
      <c r="E89" s="254"/>
      <c r="F89" s="254"/>
      <c r="G89" s="254"/>
      <c r="H89" s="254"/>
      <c r="I89" s="254"/>
      <c r="J89" s="254"/>
      <c r="K89"/>
      <c r="L89" s="83"/>
      <c r="M89" s="83"/>
      <c r="N89" s="83"/>
      <c r="O89" s="83"/>
      <c r="P89" s="83"/>
      <c r="Q89" s="83"/>
    </row>
    <row r="90" spans="1:17" s="81" customFormat="1" ht="43.5" customHeight="1">
      <c r="A90"/>
      <c r="B90" s="155" t="s">
        <v>102</v>
      </c>
      <c r="C90" s="154" t="s">
        <v>103</v>
      </c>
      <c r="D90" s="154" t="s">
        <v>164</v>
      </c>
      <c r="E90" s="154" t="s">
        <v>303</v>
      </c>
      <c r="F90" s="156" t="s">
        <v>124</v>
      </c>
      <c r="G90" s="156" t="s">
        <v>125</v>
      </c>
      <c r="H90" s="154" t="s">
        <v>107</v>
      </c>
      <c r="I90" s="249" t="s">
        <v>108</v>
      </c>
      <c r="J90" s="250"/>
      <c r="K90"/>
      <c r="L90" s="83"/>
      <c r="M90" s="83"/>
      <c r="N90" s="83"/>
      <c r="O90" s="83"/>
      <c r="P90" s="83"/>
      <c r="Q90" s="83"/>
    </row>
    <row r="91" spans="1:17" s="81" customFormat="1">
      <c r="A91"/>
      <c r="B91" s="7" t="s">
        <v>165</v>
      </c>
      <c r="C91" s="85">
        <v>0.25</v>
      </c>
      <c r="D91" s="90">
        <v>12</v>
      </c>
      <c r="E91" s="86">
        <f t="shared" ref="E91:E118" si="31">D91*$J$4</f>
        <v>0.30934775194182307</v>
      </c>
      <c r="F91" s="123">
        <f t="shared" ref="F91:F118" si="32">E91/0.9</f>
        <v>0.34371972437980342</v>
      </c>
      <c r="G91" s="123">
        <f>+F91/2</f>
        <v>0.17185986218990171</v>
      </c>
      <c r="H91" s="87">
        <f t="shared" ref="H91:H118" si="33">(F91-C91)/C91</f>
        <v>0.37487889751921366</v>
      </c>
      <c r="I91" s="223">
        <v>0.35</v>
      </c>
      <c r="J91" s="215">
        <v>0.17</v>
      </c>
      <c r="K91"/>
      <c r="L91" s="83"/>
      <c r="M91" s="83"/>
      <c r="N91" s="83"/>
      <c r="O91" s="83"/>
      <c r="P91" s="83"/>
      <c r="Q91" s="83"/>
    </row>
    <row r="92" spans="1:17" s="81" customFormat="1">
      <c r="A92"/>
      <c r="B92" s="7" t="s">
        <v>166</v>
      </c>
      <c r="C92" s="85">
        <v>0.3</v>
      </c>
      <c r="D92" s="90">
        <v>14</v>
      </c>
      <c r="E92" s="86">
        <f t="shared" si="31"/>
        <v>0.36090571059879356</v>
      </c>
      <c r="F92" s="123">
        <f t="shared" si="32"/>
        <v>0.40100634510977062</v>
      </c>
      <c r="G92" s="123">
        <f t="shared" ref="G92:G117" si="34">+F92/2</f>
        <v>0.20050317255488531</v>
      </c>
      <c r="H92" s="87">
        <f t="shared" si="33"/>
        <v>0.33668781703256878</v>
      </c>
      <c r="I92" s="222">
        <f t="shared" ref="I92:J94" si="35">+F92</f>
        <v>0.40100634510977062</v>
      </c>
      <c r="J92" s="213">
        <f t="shared" si="35"/>
        <v>0.20050317255488531</v>
      </c>
      <c r="K92"/>
      <c r="L92" s="83"/>
      <c r="M92" s="83"/>
      <c r="N92" s="83"/>
      <c r="O92" s="83"/>
      <c r="P92" s="83"/>
      <c r="Q92" s="83"/>
    </row>
    <row r="93" spans="1:17" s="81" customFormat="1">
      <c r="A93"/>
      <c r="B93" s="7" t="s">
        <v>167</v>
      </c>
      <c r="C93" s="85">
        <v>0.3</v>
      </c>
      <c r="D93" s="90">
        <v>16</v>
      </c>
      <c r="E93" s="86">
        <f t="shared" si="31"/>
        <v>0.41246366925576405</v>
      </c>
      <c r="F93" s="123">
        <f t="shared" si="32"/>
        <v>0.45829296583973783</v>
      </c>
      <c r="G93" s="123">
        <f t="shared" si="34"/>
        <v>0.22914648291986892</v>
      </c>
      <c r="H93" s="87">
        <f t="shared" si="33"/>
        <v>0.52764321946579285</v>
      </c>
      <c r="I93" s="223">
        <f t="shared" si="35"/>
        <v>0.45829296583973783</v>
      </c>
      <c r="J93" s="215">
        <f t="shared" si="35"/>
        <v>0.22914648291986892</v>
      </c>
      <c r="K93"/>
      <c r="L93" s="83"/>
      <c r="M93" s="83"/>
      <c r="N93" s="83"/>
      <c r="O93" s="83"/>
      <c r="P93" s="83"/>
      <c r="Q93" s="83"/>
    </row>
    <row r="94" spans="1:17" s="81" customFormat="1">
      <c r="A94"/>
      <c r="B94" s="7" t="s">
        <v>168</v>
      </c>
      <c r="C94" s="85">
        <v>0.3</v>
      </c>
      <c r="D94" s="90">
        <v>18</v>
      </c>
      <c r="E94" s="86">
        <f t="shared" si="31"/>
        <v>0.46402162791273455</v>
      </c>
      <c r="F94" s="123">
        <f t="shared" si="32"/>
        <v>0.51557958656970504</v>
      </c>
      <c r="G94" s="123">
        <f t="shared" si="34"/>
        <v>0.25778979328485252</v>
      </c>
      <c r="H94" s="87">
        <f t="shared" si="33"/>
        <v>0.71859862189901691</v>
      </c>
      <c r="I94" s="223">
        <f t="shared" si="35"/>
        <v>0.51557958656970504</v>
      </c>
      <c r="J94" s="215">
        <f t="shared" si="35"/>
        <v>0.25778979328485252</v>
      </c>
      <c r="K94"/>
      <c r="L94" s="83"/>
      <c r="M94" s="83"/>
      <c r="N94" s="83"/>
      <c r="O94" s="83"/>
      <c r="P94" s="83"/>
      <c r="Q94" s="83"/>
    </row>
    <row r="95" spans="1:17" s="81" customFormat="1">
      <c r="A95"/>
      <c r="B95" s="7" t="s">
        <v>280</v>
      </c>
      <c r="C95" s="85">
        <v>0.35</v>
      </c>
      <c r="D95" s="90">
        <v>21</v>
      </c>
      <c r="E95" s="86">
        <f t="shared" si="31"/>
        <v>0.54135856589819031</v>
      </c>
      <c r="F95" s="123">
        <f t="shared" si="32"/>
        <v>0.60150951766465588</v>
      </c>
      <c r="G95" s="123">
        <f t="shared" si="34"/>
        <v>0.30075475883232794</v>
      </c>
      <c r="H95" s="87">
        <f t="shared" si="33"/>
        <v>0.71859862189901691</v>
      </c>
      <c r="I95" s="121">
        <f t="shared" ref="I95:I115" si="36">+F95</f>
        <v>0.60150951766465588</v>
      </c>
      <c r="J95" s="178">
        <f>+G95</f>
        <v>0.30075475883232794</v>
      </c>
      <c r="K95"/>
      <c r="L95" s="83"/>
      <c r="M95" s="83"/>
      <c r="N95" s="83"/>
      <c r="O95" s="83"/>
      <c r="P95" s="83"/>
      <c r="Q95" s="83"/>
    </row>
    <row r="96" spans="1:17" s="81" customFormat="1">
      <c r="A96"/>
      <c r="B96" s="91" t="s">
        <v>169</v>
      </c>
      <c r="C96" s="92">
        <v>0.4</v>
      </c>
      <c r="D96" s="89">
        <v>25</v>
      </c>
      <c r="E96" s="86">
        <f t="shared" si="31"/>
        <v>0.6444744832121313</v>
      </c>
      <c r="F96" s="123">
        <f t="shared" si="32"/>
        <v>0.7160827591245903</v>
      </c>
      <c r="G96" s="123">
        <f t="shared" si="34"/>
        <v>0.35804137956229515</v>
      </c>
      <c r="H96" s="87">
        <f t="shared" si="33"/>
        <v>0.79020689781147568</v>
      </c>
      <c r="I96" s="121">
        <f t="shared" si="36"/>
        <v>0.7160827591245903</v>
      </c>
      <c r="J96" s="178">
        <f t="shared" ref="J96:J118" si="37">+G96</f>
        <v>0.35804137956229515</v>
      </c>
      <c r="K96"/>
      <c r="L96" s="83"/>
      <c r="M96" s="83"/>
      <c r="N96" s="83"/>
      <c r="O96" s="83"/>
      <c r="P96" s="83"/>
      <c r="Q96" s="83"/>
    </row>
    <row r="97" spans="1:17" s="81" customFormat="1">
      <c r="A97"/>
      <c r="B97" s="113" t="s">
        <v>170</v>
      </c>
      <c r="C97" s="85">
        <v>0.25</v>
      </c>
      <c r="D97" s="90">
        <v>14</v>
      </c>
      <c r="E97" s="86">
        <f t="shared" si="31"/>
        <v>0.36090571059879356</v>
      </c>
      <c r="F97" s="123">
        <f t="shared" si="32"/>
        <v>0.40100634510977062</v>
      </c>
      <c r="G97" s="123">
        <f t="shared" si="34"/>
        <v>0.20050317255488531</v>
      </c>
      <c r="H97" s="87">
        <f t="shared" si="33"/>
        <v>0.60402538043908249</v>
      </c>
      <c r="I97" s="222">
        <f>+F97</f>
        <v>0.40100634510977062</v>
      </c>
      <c r="J97" s="213">
        <f>+G97</f>
        <v>0.20050317255488531</v>
      </c>
      <c r="K97"/>
      <c r="L97" s="83"/>
      <c r="M97" s="83"/>
      <c r="N97" s="83"/>
      <c r="O97" s="83"/>
      <c r="P97" s="83"/>
      <c r="Q97" s="83"/>
    </row>
    <row r="98" spans="1:17" s="81" customFormat="1">
      <c r="A98"/>
      <c r="B98" s="113" t="s">
        <v>171</v>
      </c>
      <c r="C98" s="85">
        <v>0.3</v>
      </c>
      <c r="D98" s="90">
        <v>17</v>
      </c>
      <c r="E98" s="86">
        <f t="shared" si="31"/>
        <v>0.43824264858424933</v>
      </c>
      <c r="F98" s="123">
        <f t="shared" si="32"/>
        <v>0.48693627620472146</v>
      </c>
      <c r="G98" s="123">
        <f t="shared" si="34"/>
        <v>0.24346813810236073</v>
      </c>
      <c r="H98" s="87">
        <f t="shared" si="33"/>
        <v>0.62312092068240499</v>
      </c>
      <c r="I98" s="121">
        <f>+F98</f>
        <v>0.48693627620472146</v>
      </c>
      <c r="J98" s="178">
        <f>+G98</f>
        <v>0.24346813810236073</v>
      </c>
      <c r="K98"/>
      <c r="L98" s="83"/>
      <c r="M98" s="83"/>
      <c r="N98" s="83"/>
      <c r="O98" s="83"/>
      <c r="P98" s="83"/>
      <c r="Q98" s="83"/>
    </row>
    <row r="99" spans="1:17" s="81" customFormat="1">
      <c r="A99"/>
      <c r="B99" s="113" t="s">
        <v>172</v>
      </c>
      <c r="C99" s="85">
        <v>0.35</v>
      </c>
      <c r="D99" s="90">
        <v>20</v>
      </c>
      <c r="E99" s="86">
        <f t="shared" si="31"/>
        <v>0.51557958656970504</v>
      </c>
      <c r="F99" s="123">
        <f t="shared" si="32"/>
        <v>0.5728662072996723</v>
      </c>
      <c r="G99" s="123">
        <f t="shared" si="34"/>
        <v>0.28643310364983615</v>
      </c>
      <c r="H99" s="87">
        <f t="shared" si="33"/>
        <v>0.6367605922847781</v>
      </c>
      <c r="I99" s="121">
        <f>+F99</f>
        <v>0.5728662072996723</v>
      </c>
      <c r="J99" s="178">
        <v>0.28000000000000003</v>
      </c>
      <c r="K99"/>
      <c r="L99" s="83"/>
      <c r="M99" s="83"/>
      <c r="N99" s="83"/>
      <c r="O99" s="83"/>
      <c r="P99" s="83"/>
      <c r="Q99" s="83"/>
    </row>
    <row r="100" spans="1:17" s="81" customFormat="1">
      <c r="A100"/>
      <c r="B100" s="113" t="s">
        <v>173</v>
      </c>
      <c r="C100" s="85">
        <v>0.25</v>
      </c>
      <c r="D100" s="90">
        <v>12</v>
      </c>
      <c r="E100" s="86">
        <f t="shared" si="31"/>
        <v>0.30934775194182307</v>
      </c>
      <c r="F100" s="123">
        <f t="shared" si="32"/>
        <v>0.34371972437980342</v>
      </c>
      <c r="G100" s="123">
        <f t="shared" si="34"/>
        <v>0.17185986218990171</v>
      </c>
      <c r="H100" s="87">
        <f t="shared" si="33"/>
        <v>0.37487889751921366</v>
      </c>
      <c r="I100" s="121">
        <v>0.35</v>
      </c>
      <c r="J100" s="170">
        <v>0.17</v>
      </c>
      <c r="K100"/>
      <c r="L100" s="83"/>
      <c r="M100" s="83"/>
      <c r="N100" s="83"/>
      <c r="O100" s="83"/>
      <c r="P100" s="83"/>
      <c r="Q100" s="83"/>
    </row>
    <row r="101" spans="1:17" s="81" customFormat="1">
      <c r="A101"/>
      <c r="B101" s="113" t="s">
        <v>174</v>
      </c>
      <c r="C101" s="85">
        <v>0.3</v>
      </c>
      <c r="D101" s="90">
        <v>16.5</v>
      </c>
      <c r="E101" s="86">
        <f t="shared" si="31"/>
        <v>0.42535315892000669</v>
      </c>
      <c r="F101" s="123">
        <f t="shared" si="32"/>
        <v>0.47261462102222962</v>
      </c>
      <c r="G101" s="123">
        <f t="shared" si="34"/>
        <v>0.23630731051111481</v>
      </c>
      <c r="H101" s="87">
        <f t="shared" si="33"/>
        <v>0.57538207007409881</v>
      </c>
      <c r="I101" s="224">
        <f>+F101</f>
        <v>0.47261462102222962</v>
      </c>
      <c r="J101" s="123">
        <v>0.23</v>
      </c>
      <c r="K101"/>
      <c r="L101" s="83"/>
      <c r="M101" s="83"/>
      <c r="N101" s="83"/>
      <c r="O101" s="83"/>
      <c r="P101" s="83"/>
      <c r="Q101" s="83"/>
    </row>
    <row r="102" spans="1:17" s="81" customFormat="1">
      <c r="A102"/>
      <c r="B102" s="113" t="s">
        <v>175</v>
      </c>
      <c r="C102" s="85">
        <v>0.25</v>
      </c>
      <c r="D102" s="90">
        <v>12</v>
      </c>
      <c r="E102" s="86">
        <f t="shared" si="31"/>
        <v>0.30934775194182307</v>
      </c>
      <c r="F102" s="123">
        <f t="shared" si="32"/>
        <v>0.34371972437980342</v>
      </c>
      <c r="G102" s="123">
        <f t="shared" si="34"/>
        <v>0.17185986218990171</v>
      </c>
      <c r="H102" s="87">
        <f t="shared" si="33"/>
        <v>0.37487889751921366</v>
      </c>
      <c r="I102" s="223">
        <v>0.35</v>
      </c>
      <c r="J102" s="215">
        <v>0.17</v>
      </c>
      <c r="K102"/>
      <c r="L102" s="83"/>
      <c r="M102" s="83"/>
      <c r="N102" s="83"/>
      <c r="O102" s="83"/>
      <c r="P102" s="83"/>
      <c r="Q102" s="83"/>
    </row>
    <row r="103" spans="1:17" s="81" customFormat="1">
      <c r="A103"/>
      <c r="B103" s="7" t="s">
        <v>287</v>
      </c>
      <c r="C103" s="85">
        <v>0.3</v>
      </c>
      <c r="D103" s="90">
        <v>14</v>
      </c>
      <c r="E103" s="86">
        <f t="shared" si="31"/>
        <v>0.36090571059879356</v>
      </c>
      <c r="F103" s="123">
        <f t="shared" si="32"/>
        <v>0.40100634510977062</v>
      </c>
      <c r="G103" s="123">
        <f t="shared" si="34"/>
        <v>0.20050317255488531</v>
      </c>
      <c r="H103" s="87">
        <f t="shared" si="33"/>
        <v>0.33668781703256878</v>
      </c>
      <c r="I103" s="222">
        <f>+F103</f>
        <v>0.40100634510977062</v>
      </c>
      <c r="J103" s="213">
        <f>+G103</f>
        <v>0.20050317255488531</v>
      </c>
      <c r="K103"/>
      <c r="L103" s="83"/>
      <c r="M103" s="83"/>
      <c r="N103" s="83"/>
      <c r="O103" s="83"/>
      <c r="P103" s="83"/>
      <c r="Q103" s="83"/>
    </row>
    <row r="104" spans="1:17" s="81" customFormat="1">
      <c r="A104"/>
      <c r="B104" s="7" t="s">
        <v>288</v>
      </c>
      <c r="C104" s="85">
        <v>0.35</v>
      </c>
      <c r="D104" s="90">
        <v>17.5</v>
      </c>
      <c r="E104" s="86">
        <f t="shared" si="31"/>
        <v>0.45113213824849191</v>
      </c>
      <c r="F104" s="123">
        <f t="shared" si="32"/>
        <v>0.5012579313872132</v>
      </c>
      <c r="G104" s="123">
        <f t="shared" si="34"/>
        <v>0.2506289656936066</v>
      </c>
      <c r="H104" s="87">
        <f t="shared" si="33"/>
        <v>0.43216551824918065</v>
      </c>
      <c r="I104" s="121">
        <f t="shared" si="36"/>
        <v>0.5012579313872132</v>
      </c>
      <c r="J104" s="170">
        <f>+G104</f>
        <v>0.2506289656936066</v>
      </c>
      <c r="K104"/>
      <c r="L104" s="83"/>
      <c r="M104" s="83"/>
      <c r="N104" s="83"/>
      <c r="O104" s="83"/>
      <c r="P104" s="83"/>
      <c r="Q104" s="83"/>
    </row>
    <row r="105" spans="1:17" s="81" customFormat="1">
      <c r="A105"/>
      <c r="B105" s="7" t="s">
        <v>176</v>
      </c>
      <c r="C105" s="85">
        <v>0.4</v>
      </c>
      <c r="D105" s="90">
        <v>22</v>
      </c>
      <c r="E105" s="86">
        <f t="shared" si="31"/>
        <v>0.56713754522667559</v>
      </c>
      <c r="F105" s="123">
        <f t="shared" si="32"/>
        <v>0.63015282802963957</v>
      </c>
      <c r="G105" s="123">
        <f t="shared" si="34"/>
        <v>0.31507641401481978</v>
      </c>
      <c r="H105" s="87">
        <f t="shared" si="33"/>
        <v>0.57538207007409881</v>
      </c>
      <c r="I105" s="121">
        <f>+F105</f>
        <v>0.63015282802963957</v>
      </c>
      <c r="J105" s="178">
        <v>0.31</v>
      </c>
      <c r="K105"/>
      <c r="L105" s="83"/>
      <c r="M105" s="83"/>
      <c r="N105" s="83"/>
      <c r="O105" s="83"/>
      <c r="P105" s="83"/>
      <c r="Q105" s="83"/>
    </row>
    <row r="106" spans="1:17" s="81" customFormat="1">
      <c r="A106"/>
      <c r="B106" s="7" t="s">
        <v>177</v>
      </c>
      <c r="C106" s="85">
        <v>0.45</v>
      </c>
      <c r="D106" s="90">
        <v>25</v>
      </c>
      <c r="E106" s="86">
        <f t="shared" si="31"/>
        <v>0.6444744832121313</v>
      </c>
      <c r="F106" s="123">
        <f t="shared" si="32"/>
        <v>0.7160827591245903</v>
      </c>
      <c r="G106" s="123">
        <f t="shared" si="34"/>
        <v>0.35804137956229515</v>
      </c>
      <c r="H106" s="87">
        <f t="shared" si="33"/>
        <v>0.59129502027686731</v>
      </c>
      <c r="I106" s="121">
        <f t="shared" si="36"/>
        <v>0.7160827591245903</v>
      </c>
      <c r="J106" s="178">
        <f t="shared" ref="J106" si="38">+G106</f>
        <v>0.35804137956229515</v>
      </c>
      <c r="K106"/>
      <c r="L106" s="83"/>
      <c r="M106" s="83"/>
      <c r="N106" s="83"/>
      <c r="O106" s="83"/>
      <c r="P106" s="83"/>
      <c r="Q106" s="83"/>
    </row>
    <row r="107" spans="1:17" s="81" customFormat="1">
      <c r="A107"/>
      <c r="B107" s="7" t="s">
        <v>289</v>
      </c>
      <c r="C107" s="85">
        <v>0.5</v>
      </c>
      <c r="D107" s="90">
        <v>30</v>
      </c>
      <c r="E107" s="86">
        <f t="shared" si="31"/>
        <v>0.77336937985455756</v>
      </c>
      <c r="F107" s="123">
        <f t="shared" si="32"/>
        <v>0.8592993109495084</v>
      </c>
      <c r="G107" s="123">
        <f t="shared" si="34"/>
        <v>0.4296496554747542</v>
      </c>
      <c r="H107" s="87">
        <f t="shared" si="33"/>
        <v>0.7185986218990168</v>
      </c>
      <c r="I107" s="121">
        <f t="shared" si="36"/>
        <v>0.8592993109495084</v>
      </c>
      <c r="J107" s="178">
        <f>+G107</f>
        <v>0.4296496554747542</v>
      </c>
      <c r="K107"/>
      <c r="L107" s="83"/>
      <c r="M107" s="83"/>
      <c r="N107" s="83"/>
      <c r="O107" s="83"/>
      <c r="P107" s="83"/>
      <c r="Q107" s="83"/>
    </row>
    <row r="108" spans="1:17" s="81" customFormat="1">
      <c r="A108"/>
      <c r="B108" s="7" t="s">
        <v>254</v>
      </c>
      <c r="C108" s="85">
        <v>0.25</v>
      </c>
      <c r="D108" s="90">
        <v>12</v>
      </c>
      <c r="E108" s="86">
        <f t="shared" si="31"/>
        <v>0.30934775194182307</v>
      </c>
      <c r="F108" s="123">
        <f t="shared" si="32"/>
        <v>0.34371972437980342</v>
      </c>
      <c r="G108" s="123">
        <f t="shared" si="34"/>
        <v>0.17185986218990171</v>
      </c>
      <c r="H108" s="87">
        <f t="shared" si="33"/>
        <v>0.37487889751921366</v>
      </c>
      <c r="I108" s="223">
        <v>0.35</v>
      </c>
      <c r="J108" s="215">
        <v>0.17</v>
      </c>
      <c r="K108"/>
      <c r="L108" s="83"/>
      <c r="M108" s="83"/>
      <c r="N108" s="83"/>
      <c r="O108" s="83"/>
      <c r="P108" s="83"/>
      <c r="Q108" s="83"/>
    </row>
    <row r="109" spans="1:17" s="81" customFormat="1">
      <c r="A109"/>
      <c r="B109" s="7" t="s">
        <v>255</v>
      </c>
      <c r="C109" s="85">
        <v>0.3</v>
      </c>
      <c r="D109" s="90">
        <v>16</v>
      </c>
      <c r="E109" s="86">
        <f t="shared" si="31"/>
        <v>0.41246366925576405</v>
      </c>
      <c r="F109" s="123">
        <f t="shared" si="32"/>
        <v>0.45829296583973783</v>
      </c>
      <c r="G109" s="123">
        <f t="shared" si="34"/>
        <v>0.22914648291986892</v>
      </c>
      <c r="H109" s="87">
        <f t="shared" si="33"/>
        <v>0.52764321946579285</v>
      </c>
      <c r="I109" s="222">
        <f>+F109</f>
        <v>0.45829296583973783</v>
      </c>
      <c r="J109" s="213">
        <f>+G109</f>
        <v>0.22914648291986892</v>
      </c>
      <c r="K109"/>
      <c r="L109" s="83"/>
      <c r="M109" s="83"/>
      <c r="N109" s="83"/>
      <c r="O109" s="83"/>
      <c r="P109" s="83"/>
      <c r="Q109" s="83"/>
    </row>
    <row r="110" spans="1:17" s="81" customFormat="1">
      <c r="A110"/>
      <c r="B110" s="7" t="s">
        <v>256</v>
      </c>
      <c r="C110" s="85">
        <v>0.35</v>
      </c>
      <c r="D110" s="90">
        <v>18</v>
      </c>
      <c r="E110" s="86">
        <f t="shared" si="31"/>
        <v>0.46402162791273455</v>
      </c>
      <c r="F110" s="123">
        <f t="shared" si="32"/>
        <v>0.51557958656970504</v>
      </c>
      <c r="G110" s="123">
        <f t="shared" si="34"/>
        <v>0.25778979328485252</v>
      </c>
      <c r="H110" s="87">
        <f t="shared" si="33"/>
        <v>0.47308453305630022</v>
      </c>
      <c r="I110" s="121">
        <f t="shared" si="36"/>
        <v>0.51557958656970504</v>
      </c>
      <c r="J110" s="170">
        <f t="shared" si="37"/>
        <v>0.25778979328485252</v>
      </c>
      <c r="K110"/>
      <c r="L110" s="83"/>
      <c r="M110" s="83"/>
      <c r="N110" s="83"/>
      <c r="O110" s="83"/>
      <c r="P110" s="83"/>
      <c r="Q110" s="83"/>
    </row>
    <row r="111" spans="1:17" s="81" customFormat="1">
      <c r="A111"/>
      <c r="B111" s="7" t="s">
        <v>257</v>
      </c>
      <c r="C111" s="85">
        <v>0.4</v>
      </c>
      <c r="D111" s="90">
        <v>22</v>
      </c>
      <c r="E111" s="86">
        <f t="shared" si="31"/>
        <v>0.56713754522667559</v>
      </c>
      <c r="F111" s="123">
        <f t="shared" si="32"/>
        <v>0.63015282802963957</v>
      </c>
      <c r="G111" s="123">
        <f t="shared" si="34"/>
        <v>0.31507641401481978</v>
      </c>
      <c r="H111" s="87">
        <f t="shared" si="33"/>
        <v>0.57538207007409881</v>
      </c>
      <c r="I111" s="121">
        <f>+F111</f>
        <v>0.63015282802963957</v>
      </c>
      <c r="J111" s="178">
        <v>0.31</v>
      </c>
      <c r="K111"/>
      <c r="L111" s="83"/>
      <c r="M111" s="83"/>
      <c r="N111" s="83"/>
      <c r="O111" s="83"/>
      <c r="P111" s="83"/>
      <c r="Q111" s="83"/>
    </row>
    <row r="112" spans="1:17" s="81" customFormat="1">
      <c r="A112"/>
      <c r="B112" s="7" t="s">
        <v>178</v>
      </c>
      <c r="C112" s="85">
        <v>0.45</v>
      </c>
      <c r="D112" s="119">
        <v>27</v>
      </c>
      <c r="E112" s="86">
        <f t="shared" si="31"/>
        <v>0.69603244186910185</v>
      </c>
      <c r="F112" s="123">
        <f t="shared" si="32"/>
        <v>0.77336937985455756</v>
      </c>
      <c r="G112" s="123">
        <f t="shared" si="34"/>
        <v>0.38668468992727878</v>
      </c>
      <c r="H112" s="87">
        <f t="shared" si="33"/>
        <v>0.7185986218990168</v>
      </c>
      <c r="I112" s="121">
        <f>+F112</f>
        <v>0.77336937985455756</v>
      </c>
      <c r="J112" s="178">
        <v>0.38</v>
      </c>
      <c r="K112"/>
      <c r="L112" s="83"/>
      <c r="M112" s="83"/>
      <c r="N112" s="83"/>
      <c r="O112" s="83"/>
      <c r="P112" s="83"/>
      <c r="Q112" s="83"/>
    </row>
    <row r="113" spans="1:17" s="81" customFormat="1">
      <c r="A113"/>
      <c r="B113" s="7" t="s">
        <v>179</v>
      </c>
      <c r="C113" s="85">
        <v>0.25</v>
      </c>
      <c r="D113" s="90">
        <v>12</v>
      </c>
      <c r="E113" s="86">
        <f t="shared" si="31"/>
        <v>0.30934775194182307</v>
      </c>
      <c r="F113" s="123">
        <f t="shared" si="32"/>
        <v>0.34371972437980342</v>
      </c>
      <c r="G113" s="123">
        <f t="shared" si="34"/>
        <v>0.17185986218990171</v>
      </c>
      <c r="H113" s="87">
        <f t="shared" si="33"/>
        <v>0.37487889751921366</v>
      </c>
      <c r="I113" s="121">
        <v>0.35</v>
      </c>
      <c r="J113" s="170">
        <v>0.17</v>
      </c>
      <c r="K113"/>
      <c r="L113" s="83"/>
      <c r="M113" s="83"/>
      <c r="N113" s="83"/>
      <c r="O113" s="83"/>
      <c r="P113" s="83"/>
      <c r="Q113" s="83"/>
    </row>
    <row r="114" spans="1:17" s="81" customFormat="1">
      <c r="A114"/>
      <c r="B114" s="7" t="s">
        <v>180</v>
      </c>
      <c r="C114" s="85">
        <v>0.3</v>
      </c>
      <c r="D114" s="90">
        <v>17</v>
      </c>
      <c r="E114" s="86">
        <f t="shared" si="31"/>
        <v>0.43824264858424933</v>
      </c>
      <c r="F114" s="123">
        <f t="shared" si="32"/>
        <v>0.48693627620472146</v>
      </c>
      <c r="G114" s="123">
        <f t="shared" si="34"/>
        <v>0.24346813810236073</v>
      </c>
      <c r="H114" s="87">
        <f t="shared" si="33"/>
        <v>0.62312092068240499</v>
      </c>
      <c r="I114" s="121">
        <v>0.49</v>
      </c>
      <c r="J114" s="178">
        <v>0.24</v>
      </c>
      <c r="K114"/>
      <c r="L114" s="83"/>
      <c r="M114" s="83"/>
      <c r="N114" s="83"/>
      <c r="O114" s="83"/>
      <c r="P114" s="83"/>
      <c r="Q114" s="83"/>
    </row>
    <row r="115" spans="1:17" s="81" customFormat="1">
      <c r="A115"/>
      <c r="B115" s="7" t="s">
        <v>181</v>
      </c>
      <c r="C115" s="85">
        <v>0.35</v>
      </c>
      <c r="D115" s="90">
        <v>23</v>
      </c>
      <c r="E115" s="86">
        <f t="shared" si="31"/>
        <v>0.59291652455516086</v>
      </c>
      <c r="F115" s="123">
        <f t="shared" si="32"/>
        <v>0.65879613839462314</v>
      </c>
      <c r="G115" s="123">
        <f t="shared" si="34"/>
        <v>0.32939806919731157</v>
      </c>
      <c r="H115" s="87">
        <f t="shared" si="33"/>
        <v>0.88227468112749485</v>
      </c>
      <c r="I115" s="121">
        <f t="shared" si="36"/>
        <v>0.65879613839462314</v>
      </c>
      <c r="J115" s="178">
        <f t="shared" ref="J115" si="39">+G115</f>
        <v>0.32939806919731157</v>
      </c>
      <c r="K115"/>
      <c r="L115" s="83"/>
      <c r="M115" s="83"/>
      <c r="N115" s="83"/>
      <c r="O115" s="83"/>
      <c r="P115" s="83"/>
      <c r="Q115" s="83"/>
    </row>
    <row r="116" spans="1:17" s="81" customFormat="1">
      <c r="A116"/>
      <c r="B116" s="7" t="s">
        <v>286</v>
      </c>
      <c r="C116" s="85">
        <v>0.4</v>
      </c>
      <c r="D116" s="119">
        <v>27</v>
      </c>
      <c r="E116" s="163">
        <f t="shared" si="31"/>
        <v>0.69603244186910185</v>
      </c>
      <c r="F116" s="141">
        <f t="shared" si="32"/>
        <v>0.77336937985455756</v>
      </c>
      <c r="G116" s="123">
        <f t="shared" si="34"/>
        <v>0.38668468992727878</v>
      </c>
      <c r="H116" s="142">
        <f t="shared" si="33"/>
        <v>0.93342344963639379</v>
      </c>
      <c r="I116" s="121">
        <f>+F116</f>
        <v>0.77336937985455756</v>
      </c>
      <c r="J116" s="215">
        <v>0.38</v>
      </c>
      <c r="K116"/>
      <c r="L116" s="83"/>
      <c r="M116" s="83"/>
      <c r="N116" s="83"/>
      <c r="O116" s="83"/>
      <c r="P116" s="83"/>
      <c r="Q116" s="83"/>
    </row>
    <row r="117" spans="1:17" s="81" customFormat="1" ht="15.75" customHeight="1">
      <c r="A117"/>
      <c r="B117" s="7" t="s">
        <v>182</v>
      </c>
      <c r="C117" s="138">
        <v>0.48</v>
      </c>
      <c r="D117" s="232">
        <v>28</v>
      </c>
      <c r="E117" s="163">
        <f t="shared" si="31"/>
        <v>0.72181142119758712</v>
      </c>
      <c r="F117" s="141">
        <f t="shared" si="32"/>
        <v>0.80201269021954125</v>
      </c>
      <c r="G117" s="123">
        <f t="shared" si="34"/>
        <v>0.40100634510977062</v>
      </c>
      <c r="H117" s="142">
        <f t="shared" si="33"/>
        <v>0.67085977129071095</v>
      </c>
      <c r="I117" s="121">
        <f>+F117</f>
        <v>0.80201269021954125</v>
      </c>
      <c r="J117" s="170">
        <f>+G117</f>
        <v>0.40100634510977062</v>
      </c>
      <c r="K117"/>
      <c r="L117" s="83"/>
      <c r="M117" s="83"/>
      <c r="N117" s="83"/>
      <c r="O117" s="83"/>
      <c r="P117" s="83"/>
      <c r="Q117" s="83"/>
    </row>
    <row r="118" spans="1:17" s="81" customFormat="1" hidden="1">
      <c r="A118"/>
      <c r="B118" s="7" t="s">
        <v>122</v>
      </c>
      <c r="C118" s="85">
        <v>0.25</v>
      </c>
      <c r="D118" s="159">
        <v>12</v>
      </c>
      <c r="E118" s="160">
        <f t="shared" si="31"/>
        <v>0.30934775194182307</v>
      </c>
      <c r="F118" s="161">
        <f t="shared" si="32"/>
        <v>0.34371972437980342</v>
      </c>
      <c r="G118" s="161">
        <f t="shared" ref="G118" si="40">+F118/2</f>
        <v>0.17185986218990171</v>
      </c>
      <c r="H118" s="162">
        <f t="shared" si="33"/>
        <v>0.37487889751921366</v>
      </c>
      <c r="I118" s="121">
        <v>0.35</v>
      </c>
      <c r="J118" s="170">
        <f t="shared" si="37"/>
        <v>0.17185986218990171</v>
      </c>
      <c r="K118"/>
      <c r="L118" s="83"/>
      <c r="M118" s="83"/>
      <c r="N118" s="83"/>
      <c r="O118" s="83"/>
      <c r="P118" s="83"/>
      <c r="Q118" s="83"/>
    </row>
    <row r="119" spans="1:17" s="81" customFormat="1">
      <c r="A119"/>
      <c r="B119" s="93"/>
      <c r="C119" s="93"/>
      <c r="D119" s="109"/>
      <c r="E119" s="83"/>
      <c r="F119" s="101"/>
      <c r="G119" s="101"/>
      <c r="H119" s="83"/>
      <c r="I119" s="218"/>
      <c r="J119" s="101"/>
      <c r="K119"/>
      <c r="L119" s="83"/>
      <c r="M119" s="83"/>
      <c r="N119" s="83"/>
      <c r="O119" s="83"/>
      <c r="P119" s="83"/>
      <c r="Q119" s="83"/>
    </row>
    <row r="120" spans="1:17" s="81" customFormat="1" ht="29.25" customHeight="1">
      <c r="A120"/>
      <c r="B120" s="254" t="s">
        <v>293</v>
      </c>
      <c r="C120" s="254"/>
      <c r="D120" s="254"/>
      <c r="E120" s="254"/>
      <c r="F120" s="254"/>
      <c r="G120" s="254"/>
      <c r="H120" s="254"/>
      <c r="I120" s="254"/>
      <c r="J120" s="254"/>
      <c r="K120"/>
      <c r="L120" s="83"/>
      <c r="M120" s="83"/>
      <c r="N120" s="83"/>
      <c r="O120" s="83"/>
      <c r="P120" s="83"/>
      <c r="Q120" s="83"/>
    </row>
    <row r="121" spans="1:17" s="81" customFormat="1" ht="34.5" customHeight="1">
      <c r="A121"/>
      <c r="B121" s="153" t="s">
        <v>102</v>
      </c>
      <c r="C121" s="154" t="s">
        <v>103</v>
      </c>
      <c r="D121" s="155" t="s">
        <v>104</v>
      </c>
      <c r="E121" s="154" t="s">
        <v>303</v>
      </c>
      <c r="F121" s="156" t="s">
        <v>124</v>
      </c>
      <c r="G121" s="156" t="s">
        <v>125</v>
      </c>
      <c r="H121" s="154" t="s">
        <v>107</v>
      </c>
      <c r="I121" s="249" t="s">
        <v>108</v>
      </c>
      <c r="J121" s="250"/>
      <c r="K121"/>
      <c r="L121" s="83"/>
      <c r="M121" s="83"/>
      <c r="N121" s="83"/>
      <c r="O121" s="83"/>
      <c r="P121" s="83"/>
      <c r="Q121" s="83"/>
    </row>
    <row r="122" spans="1:17" s="81" customFormat="1" ht="15.75" customHeight="1">
      <c r="A122"/>
      <c r="B122" s="7" t="s">
        <v>285</v>
      </c>
      <c r="C122" s="85">
        <v>0.25</v>
      </c>
      <c r="D122" s="90">
        <v>12</v>
      </c>
      <c r="E122" s="86">
        <f t="shared" ref="E122:E135" si="41">D122*$J$4</f>
        <v>0.30934775194182307</v>
      </c>
      <c r="F122" s="123">
        <f t="shared" ref="F122:F135" si="42">E122/0.9</f>
        <v>0.34371972437980342</v>
      </c>
      <c r="G122" s="123">
        <f>+F122/2</f>
        <v>0.17185986218990171</v>
      </c>
      <c r="H122" s="87">
        <f t="shared" ref="H122:H135" si="43">(F122-C122)/C122</f>
        <v>0.37487889751921366</v>
      </c>
      <c r="I122" s="223">
        <v>0.35</v>
      </c>
      <c r="J122" s="215">
        <v>0.17</v>
      </c>
      <c r="K122"/>
      <c r="L122" s="83"/>
      <c r="M122" s="83"/>
      <c r="N122" s="83"/>
      <c r="O122" s="83"/>
      <c r="P122" s="83"/>
      <c r="Q122" s="83"/>
    </row>
    <row r="123" spans="1:17" s="81" customFormat="1">
      <c r="A123"/>
      <c r="B123" s="7" t="s">
        <v>183</v>
      </c>
      <c r="C123" s="85">
        <v>0.3</v>
      </c>
      <c r="D123" s="90">
        <v>16</v>
      </c>
      <c r="E123" s="86">
        <f t="shared" si="41"/>
        <v>0.41246366925576405</v>
      </c>
      <c r="F123" s="123">
        <f t="shared" si="42"/>
        <v>0.45829296583973783</v>
      </c>
      <c r="G123" s="123">
        <f t="shared" ref="G123:G135" si="44">+F123/2</f>
        <v>0.22914648291986892</v>
      </c>
      <c r="H123" s="87">
        <f t="shared" si="43"/>
        <v>0.52764321946579285</v>
      </c>
      <c r="I123" s="222">
        <f>+F123</f>
        <v>0.45829296583973783</v>
      </c>
      <c r="J123" s="213">
        <f>+G123</f>
        <v>0.22914648291986892</v>
      </c>
      <c r="K123"/>
      <c r="L123" s="83"/>
      <c r="M123" s="83"/>
      <c r="N123" s="83"/>
      <c r="O123" s="83"/>
      <c r="P123" s="83"/>
      <c r="Q123" s="83"/>
    </row>
    <row r="124" spans="1:17" s="81" customFormat="1">
      <c r="A124"/>
      <c r="B124" s="7" t="s">
        <v>184</v>
      </c>
      <c r="C124" s="85">
        <v>0.35</v>
      </c>
      <c r="D124" s="90">
        <v>18</v>
      </c>
      <c r="E124" s="86">
        <f t="shared" si="41"/>
        <v>0.46402162791273455</v>
      </c>
      <c r="F124" s="123">
        <f t="shared" si="42"/>
        <v>0.51557958656970504</v>
      </c>
      <c r="G124" s="123">
        <f t="shared" si="44"/>
        <v>0.25778979328485252</v>
      </c>
      <c r="H124" s="87">
        <f t="shared" si="43"/>
        <v>0.47308453305630022</v>
      </c>
      <c r="I124" s="223">
        <f t="shared" ref="I124:I133" si="45">+F124</f>
        <v>0.51557958656970504</v>
      </c>
      <c r="J124" s="170">
        <f t="shared" ref="J124:J125" si="46">+G124</f>
        <v>0.25778979328485252</v>
      </c>
      <c r="K124"/>
      <c r="L124" s="83"/>
      <c r="M124" s="83"/>
      <c r="N124" s="83"/>
      <c r="O124" s="83"/>
      <c r="P124" s="83"/>
      <c r="Q124" s="83"/>
    </row>
    <row r="125" spans="1:17" s="81" customFormat="1">
      <c r="A125"/>
      <c r="B125" s="7" t="s">
        <v>185</v>
      </c>
      <c r="C125" s="85">
        <v>0.35</v>
      </c>
      <c r="D125" s="90">
        <v>20.5</v>
      </c>
      <c r="E125" s="86">
        <f t="shared" si="41"/>
        <v>0.52846907623394768</v>
      </c>
      <c r="F125" s="123">
        <f t="shared" si="42"/>
        <v>0.58718786248216404</v>
      </c>
      <c r="G125" s="123">
        <f t="shared" si="44"/>
        <v>0.29359393124108202</v>
      </c>
      <c r="H125" s="87">
        <f t="shared" si="43"/>
        <v>0.67767960709189734</v>
      </c>
      <c r="I125" s="223">
        <f t="shared" si="45"/>
        <v>0.58718786248216404</v>
      </c>
      <c r="J125" s="178">
        <f t="shared" si="46"/>
        <v>0.29359393124108202</v>
      </c>
      <c r="K125"/>
      <c r="L125" s="83"/>
      <c r="M125" s="83"/>
      <c r="N125" s="83"/>
      <c r="O125" s="83"/>
      <c r="P125" s="83"/>
      <c r="Q125" s="83"/>
    </row>
    <row r="126" spans="1:17" s="81" customFormat="1">
      <c r="A126"/>
      <c r="B126" s="7" t="s">
        <v>186</v>
      </c>
      <c r="C126" s="85">
        <v>0.35</v>
      </c>
      <c r="D126" s="90">
        <v>22.5</v>
      </c>
      <c r="E126" s="86">
        <f t="shared" si="41"/>
        <v>0.58002703489091822</v>
      </c>
      <c r="F126" s="123">
        <f t="shared" si="42"/>
        <v>0.6444744832121313</v>
      </c>
      <c r="G126" s="123">
        <f t="shared" si="44"/>
        <v>0.32223724160606565</v>
      </c>
      <c r="H126" s="87">
        <f t="shared" si="43"/>
        <v>0.84135566632037528</v>
      </c>
      <c r="I126" s="223">
        <f t="shared" si="45"/>
        <v>0.6444744832121313</v>
      </c>
      <c r="J126" s="178">
        <v>0.27</v>
      </c>
      <c r="K126"/>
      <c r="L126" s="83"/>
      <c r="M126" s="83"/>
      <c r="N126" s="83"/>
      <c r="O126" s="83"/>
      <c r="P126" s="83"/>
      <c r="Q126" s="83"/>
    </row>
    <row r="127" spans="1:17" s="81" customFormat="1">
      <c r="A127"/>
      <c r="B127" s="7" t="s">
        <v>187</v>
      </c>
      <c r="C127" s="85">
        <v>0.42</v>
      </c>
      <c r="D127" s="90">
        <v>25.5</v>
      </c>
      <c r="E127" s="86">
        <f t="shared" si="41"/>
        <v>0.65736397287637394</v>
      </c>
      <c r="F127" s="123">
        <f t="shared" si="42"/>
        <v>0.73040441430708214</v>
      </c>
      <c r="G127" s="123">
        <f t="shared" si="44"/>
        <v>0.36520220715354107</v>
      </c>
      <c r="H127" s="87">
        <f t="shared" si="43"/>
        <v>0.73905812930257664</v>
      </c>
      <c r="I127" s="223">
        <f t="shared" si="45"/>
        <v>0.73040441430708214</v>
      </c>
      <c r="J127" s="178">
        <v>0.36</v>
      </c>
      <c r="K127"/>
      <c r="L127" s="83"/>
      <c r="M127" s="83"/>
      <c r="N127" s="83"/>
      <c r="O127" s="83"/>
      <c r="P127" s="83"/>
      <c r="Q127" s="83"/>
    </row>
    <row r="128" spans="1:17" s="81" customFormat="1">
      <c r="A128"/>
      <c r="B128" s="91" t="s">
        <v>188</v>
      </c>
      <c r="C128" s="92">
        <v>0.48</v>
      </c>
      <c r="D128" s="89">
        <v>29</v>
      </c>
      <c r="E128" s="86">
        <f t="shared" si="41"/>
        <v>0.7475904005260724</v>
      </c>
      <c r="F128" s="123">
        <f t="shared" si="42"/>
        <v>0.83065600058452482</v>
      </c>
      <c r="G128" s="123">
        <f t="shared" si="44"/>
        <v>0.41532800029226241</v>
      </c>
      <c r="H128" s="87">
        <f t="shared" si="43"/>
        <v>0.73053333455109348</v>
      </c>
      <c r="I128" s="223">
        <f t="shared" si="45"/>
        <v>0.83065600058452482</v>
      </c>
      <c r="J128" s="178">
        <v>0.41</v>
      </c>
      <c r="K128"/>
      <c r="L128" s="83"/>
      <c r="M128" s="83"/>
      <c r="N128" s="83"/>
      <c r="O128" s="83"/>
      <c r="P128" s="83"/>
      <c r="Q128" s="83"/>
    </row>
    <row r="129" spans="1:17" s="81" customFormat="1">
      <c r="A129"/>
      <c r="B129" s="113" t="s">
        <v>170</v>
      </c>
      <c r="C129" s="85">
        <v>0.25</v>
      </c>
      <c r="D129" s="90">
        <v>14</v>
      </c>
      <c r="E129" s="86">
        <f t="shared" si="41"/>
        <v>0.36090571059879356</v>
      </c>
      <c r="F129" s="123">
        <f t="shared" si="42"/>
        <v>0.40100634510977062</v>
      </c>
      <c r="G129" s="123">
        <f t="shared" si="44"/>
        <v>0.20050317255488531</v>
      </c>
      <c r="H129" s="87">
        <f t="shared" si="43"/>
        <v>0.60402538043908249</v>
      </c>
      <c r="I129" s="121">
        <v>0.35</v>
      </c>
      <c r="J129" s="170">
        <v>0.17</v>
      </c>
      <c r="K129"/>
      <c r="L129" s="83"/>
      <c r="M129" s="83"/>
      <c r="N129" s="83"/>
      <c r="O129" s="83"/>
      <c r="P129" s="83"/>
      <c r="Q129" s="83"/>
    </row>
    <row r="130" spans="1:17" s="81" customFormat="1">
      <c r="A130"/>
      <c r="B130" s="113" t="s">
        <v>171</v>
      </c>
      <c r="C130" s="85">
        <v>0.3</v>
      </c>
      <c r="D130" s="90">
        <v>17</v>
      </c>
      <c r="E130" s="86">
        <f t="shared" si="41"/>
        <v>0.43824264858424933</v>
      </c>
      <c r="F130" s="123">
        <f t="shared" si="42"/>
        <v>0.48693627620472146</v>
      </c>
      <c r="G130" s="123">
        <f t="shared" si="44"/>
        <v>0.24346813810236073</v>
      </c>
      <c r="H130" s="87">
        <f t="shared" si="43"/>
        <v>0.62312092068240499</v>
      </c>
      <c r="I130" s="223">
        <f t="shared" si="45"/>
        <v>0.48693627620472146</v>
      </c>
      <c r="J130" s="178">
        <f>+G130</f>
        <v>0.24346813810236073</v>
      </c>
      <c r="K130"/>
      <c r="L130" s="83"/>
      <c r="M130" s="83"/>
      <c r="N130" s="83"/>
      <c r="O130" s="83"/>
      <c r="P130" s="83"/>
      <c r="Q130" s="83"/>
    </row>
    <row r="131" spans="1:17" s="81" customFormat="1">
      <c r="A131"/>
      <c r="B131" s="113" t="s">
        <v>172</v>
      </c>
      <c r="C131" s="85">
        <v>0.35</v>
      </c>
      <c r="D131" s="90">
        <v>20</v>
      </c>
      <c r="E131" s="86">
        <f t="shared" si="41"/>
        <v>0.51557958656970504</v>
      </c>
      <c r="F131" s="123">
        <f t="shared" si="42"/>
        <v>0.5728662072996723</v>
      </c>
      <c r="G131" s="123">
        <f t="shared" si="44"/>
        <v>0.28643310364983615</v>
      </c>
      <c r="H131" s="87">
        <f t="shared" si="43"/>
        <v>0.6367605922847781</v>
      </c>
      <c r="I131" s="223">
        <f t="shared" si="45"/>
        <v>0.5728662072996723</v>
      </c>
      <c r="J131" s="178">
        <v>0.28000000000000003</v>
      </c>
      <c r="K131"/>
      <c r="L131" s="83"/>
      <c r="M131" s="83"/>
      <c r="N131" s="83"/>
      <c r="O131" s="83"/>
      <c r="P131" s="83"/>
      <c r="Q131" s="83"/>
    </row>
    <row r="132" spans="1:17" s="81" customFormat="1">
      <c r="A132"/>
      <c r="B132" s="113" t="s">
        <v>173</v>
      </c>
      <c r="C132" s="85">
        <v>0.25</v>
      </c>
      <c r="D132" s="90">
        <v>12</v>
      </c>
      <c r="E132" s="86">
        <f t="shared" si="41"/>
        <v>0.30934775194182307</v>
      </c>
      <c r="F132" s="123">
        <f t="shared" si="42"/>
        <v>0.34371972437980342</v>
      </c>
      <c r="G132" s="123">
        <f t="shared" si="44"/>
        <v>0.17185986218990171</v>
      </c>
      <c r="H132" s="87">
        <f t="shared" si="43"/>
        <v>0.37487889751921366</v>
      </c>
      <c r="I132" s="121">
        <v>0.35</v>
      </c>
      <c r="J132" s="170">
        <v>0.17</v>
      </c>
      <c r="K132"/>
      <c r="L132" s="83"/>
      <c r="M132" s="83"/>
      <c r="N132" s="83"/>
      <c r="O132" s="83"/>
      <c r="P132" s="83"/>
      <c r="Q132" s="83"/>
    </row>
    <row r="133" spans="1:17" s="81" customFormat="1">
      <c r="A133"/>
      <c r="B133" s="113" t="s">
        <v>174</v>
      </c>
      <c r="C133" s="85">
        <v>0.3</v>
      </c>
      <c r="D133" s="90">
        <v>16.5</v>
      </c>
      <c r="E133" s="86">
        <f t="shared" si="41"/>
        <v>0.42535315892000669</v>
      </c>
      <c r="F133" s="123">
        <f t="shared" si="42"/>
        <v>0.47261462102222962</v>
      </c>
      <c r="G133" s="123">
        <f t="shared" si="44"/>
        <v>0.23630731051111481</v>
      </c>
      <c r="H133" s="87">
        <f t="shared" si="43"/>
        <v>0.57538207007409881</v>
      </c>
      <c r="I133" s="223">
        <f t="shared" si="45"/>
        <v>0.47261462102222962</v>
      </c>
      <c r="J133" s="170">
        <v>0.23</v>
      </c>
      <c r="K133"/>
      <c r="L133" s="83"/>
      <c r="M133" s="83"/>
      <c r="N133" s="83"/>
      <c r="O133" s="83"/>
      <c r="P133" s="83"/>
      <c r="Q133" s="83"/>
    </row>
    <row r="134" spans="1:17" s="81" customFormat="1">
      <c r="A134"/>
      <c r="B134" s="113" t="s">
        <v>175</v>
      </c>
      <c r="C134" s="85">
        <v>0.25</v>
      </c>
      <c r="D134" s="90">
        <v>12</v>
      </c>
      <c r="E134" s="86">
        <f t="shared" si="41"/>
        <v>0.30934775194182307</v>
      </c>
      <c r="F134" s="123">
        <f t="shared" si="42"/>
        <v>0.34371972437980342</v>
      </c>
      <c r="G134" s="123">
        <f t="shared" si="44"/>
        <v>0.17185986218990171</v>
      </c>
      <c r="H134" s="87">
        <f t="shared" si="43"/>
        <v>0.37487889751921366</v>
      </c>
      <c r="I134" s="246">
        <v>0.35</v>
      </c>
      <c r="J134" s="246">
        <v>0.17</v>
      </c>
      <c r="K134"/>
      <c r="L134" s="83"/>
      <c r="M134" s="83"/>
      <c r="N134" s="83"/>
      <c r="O134" s="83"/>
      <c r="P134" s="83"/>
      <c r="Q134" s="83"/>
    </row>
    <row r="135" spans="1:17">
      <c r="B135" s="7" t="s">
        <v>122</v>
      </c>
      <c r="C135" s="85">
        <v>0.25</v>
      </c>
      <c r="D135" s="90">
        <v>12</v>
      </c>
      <c r="E135" s="88">
        <f t="shared" si="41"/>
        <v>0.30934775194182307</v>
      </c>
      <c r="F135" s="123">
        <f t="shared" si="42"/>
        <v>0.34371972437980342</v>
      </c>
      <c r="G135" s="123">
        <f t="shared" si="44"/>
        <v>0.17185986218990171</v>
      </c>
      <c r="H135" s="87">
        <f t="shared" si="43"/>
        <v>0.37487889751921366</v>
      </c>
      <c r="I135" s="248"/>
      <c r="J135" s="248"/>
    </row>
    <row r="136" spans="1:17" s="81" customFormat="1">
      <c r="A136"/>
      <c r="B136" s="127"/>
      <c r="C136" s="115"/>
      <c r="D136" s="118"/>
      <c r="E136" s="116"/>
      <c r="F136" s="125"/>
      <c r="G136" s="125"/>
      <c r="H136" s="117"/>
      <c r="I136" s="128"/>
      <c r="J136" s="128"/>
      <c r="K136"/>
      <c r="L136" s="83"/>
      <c r="M136" s="83"/>
      <c r="N136" s="83"/>
      <c r="O136" s="83"/>
      <c r="P136" s="83"/>
      <c r="Q136" s="83"/>
    </row>
    <row r="137" spans="1:17" s="81" customFormat="1" ht="29.25" customHeight="1">
      <c r="A137"/>
      <c r="B137" s="254" t="s">
        <v>258</v>
      </c>
      <c r="C137" s="254"/>
      <c r="D137" s="254"/>
      <c r="E137" s="254"/>
      <c r="F137" s="254"/>
      <c r="G137" s="254"/>
      <c r="H137" s="254"/>
      <c r="I137" s="254"/>
      <c r="J137" s="254"/>
      <c r="K137"/>
      <c r="L137" s="83"/>
      <c r="M137" s="83"/>
      <c r="N137" s="83"/>
      <c r="O137" s="83"/>
      <c r="P137" s="83"/>
      <c r="Q137" s="83"/>
    </row>
    <row r="138" spans="1:17" s="81" customFormat="1" ht="34.5" customHeight="1">
      <c r="A138"/>
      <c r="B138" s="153" t="s">
        <v>102</v>
      </c>
      <c r="C138" s="154" t="s">
        <v>103</v>
      </c>
      <c r="D138" s="155" t="s">
        <v>104</v>
      </c>
      <c r="E138" s="154" t="s">
        <v>303</v>
      </c>
      <c r="F138" s="156" t="s">
        <v>124</v>
      </c>
      <c r="G138" s="156" t="s">
        <v>125</v>
      </c>
      <c r="H138" s="154" t="s">
        <v>107</v>
      </c>
      <c r="I138" s="249" t="s">
        <v>108</v>
      </c>
      <c r="J138" s="250"/>
      <c r="K138"/>
      <c r="L138" s="83"/>
      <c r="M138" s="83"/>
      <c r="N138" s="83"/>
      <c r="O138" s="83"/>
      <c r="P138" s="83"/>
      <c r="Q138" s="83"/>
    </row>
    <row r="139" spans="1:17" s="81" customFormat="1">
      <c r="A139"/>
      <c r="B139" s="7" t="s">
        <v>276</v>
      </c>
      <c r="C139" s="85">
        <v>0.25</v>
      </c>
      <c r="D139" s="90">
        <v>12</v>
      </c>
      <c r="E139" s="86">
        <f t="shared" ref="E139:E155" si="47">D139*$J$4</f>
        <v>0.30934775194182307</v>
      </c>
      <c r="F139" s="141">
        <f t="shared" ref="F139:F155" si="48">E139/0.9</f>
        <v>0.34371972437980342</v>
      </c>
      <c r="G139" s="123">
        <f>+F139/2</f>
        <v>0.17185986218990171</v>
      </c>
      <c r="H139" s="87">
        <f t="shared" ref="H139:H155" si="49">(F139-C139)/C139</f>
        <v>0.37487889751921366</v>
      </c>
      <c r="I139" s="223">
        <v>0.35</v>
      </c>
      <c r="J139" s="215">
        <v>0.17</v>
      </c>
      <c r="K139"/>
      <c r="L139" s="83"/>
      <c r="M139" s="83"/>
      <c r="N139" s="83"/>
      <c r="O139" s="83"/>
      <c r="P139" s="83"/>
      <c r="Q139" s="83"/>
    </row>
    <row r="140" spans="1:17" s="81" customFormat="1">
      <c r="A140"/>
      <c r="B140" s="7" t="s">
        <v>278</v>
      </c>
      <c r="C140" s="85">
        <v>0.3</v>
      </c>
      <c r="D140" s="90">
        <v>15</v>
      </c>
      <c r="E140" s="86">
        <f t="shared" si="47"/>
        <v>0.38668468992727878</v>
      </c>
      <c r="F140" s="141">
        <f t="shared" si="48"/>
        <v>0.4296496554747542</v>
      </c>
      <c r="G140" s="123">
        <f t="shared" ref="G140:G155" si="50">+F140/2</f>
        <v>0.2148248277373771</v>
      </c>
      <c r="H140" s="87">
        <f t="shared" si="49"/>
        <v>0.4321655182491807</v>
      </c>
      <c r="I140" s="224">
        <f>+F140</f>
        <v>0.4296496554747542</v>
      </c>
      <c r="J140" s="123">
        <f>+G140</f>
        <v>0.2148248277373771</v>
      </c>
      <c r="K140"/>
      <c r="L140" s="83"/>
      <c r="M140" s="83"/>
      <c r="N140" s="83"/>
      <c r="O140" s="83"/>
      <c r="P140" s="83"/>
      <c r="Q140" s="83"/>
    </row>
    <row r="141" spans="1:17" s="81" customFormat="1" ht="15" customHeight="1">
      <c r="A141"/>
      <c r="B141" s="7" t="s">
        <v>277</v>
      </c>
      <c r="C141" s="85">
        <v>0.35</v>
      </c>
      <c r="D141" s="90">
        <v>17</v>
      </c>
      <c r="E141" s="86">
        <f t="shared" si="47"/>
        <v>0.43824264858424933</v>
      </c>
      <c r="F141" s="141">
        <f t="shared" si="48"/>
        <v>0.48693627620472146</v>
      </c>
      <c r="G141" s="123">
        <f t="shared" si="50"/>
        <v>0.24346813810236073</v>
      </c>
      <c r="H141" s="87">
        <f t="shared" si="49"/>
        <v>0.39124650344206141</v>
      </c>
      <c r="I141" s="223">
        <f t="shared" ref="I141:I154" si="51">+F141</f>
        <v>0.48693627620472146</v>
      </c>
      <c r="J141" s="178">
        <f>+G141</f>
        <v>0.24346813810236073</v>
      </c>
      <c r="K141"/>
      <c r="L141" s="83"/>
      <c r="M141" s="83"/>
      <c r="N141" s="83"/>
      <c r="O141" s="83"/>
      <c r="P141" s="83"/>
      <c r="Q141" s="83"/>
    </row>
    <row r="142" spans="1:17" s="81" customFormat="1">
      <c r="A142"/>
      <c r="B142" s="7" t="s">
        <v>279</v>
      </c>
      <c r="C142" s="85">
        <v>0.35</v>
      </c>
      <c r="D142" s="90">
        <v>19</v>
      </c>
      <c r="E142" s="86">
        <f t="shared" si="47"/>
        <v>0.48980060724121982</v>
      </c>
      <c r="F142" s="141">
        <f t="shared" si="48"/>
        <v>0.54422289693468873</v>
      </c>
      <c r="G142" s="123">
        <f t="shared" si="50"/>
        <v>0.27211144846734436</v>
      </c>
      <c r="H142" s="87">
        <f t="shared" si="49"/>
        <v>0.5549225626705393</v>
      </c>
      <c r="I142" s="223">
        <f t="shared" si="51"/>
        <v>0.54422289693468873</v>
      </c>
      <c r="J142" s="178">
        <f t="shared" ref="J142:J144" si="52">+G142</f>
        <v>0.27211144846734436</v>
      </c>
      <c r="K142"/>
      <c r="L142" s="83"/>
      <c r="M142" s="83"/>
      <c r="N142" s="83"/>
      <c r="O142" s="83"/>
      <c r="P142" s="83"/>
      <c r="Q142" s="83"/>
    </row>
    <row r="143" spans="1:17" s="81" customFormat="1">
      <c r="A143"/>
      <c r="B143" s="7" t="s">
        <v>280</v>
      </c>
      <c r="C143" s="85">
        <v>0.35</v>
      </c>
      <c r="D143" s="90">
        <v>21</v>
      </c>
      <c r="E143" s="86">
        <f t="shared" si="47"/>
        <v>0.54135856589819031</v>
      </c>
      <c r="F143" s="141">
        <f t="shared" si="48"/>
        <v>0.60150951766465588</v>
      </c>
      <c r="G143" s="123">
        <f t="shared" si="50"/>
        <v>0.30075475883232794</v>
      </c>
      <c r="H143" s="87">
        <f t="shared" si="49"/>
        <v>0.71859862189901691</v>
      </c>
      <c r="I143" s="223">
        <f t="shared" si="51"/>
        <v>0.60150951766465588</v>
      </c>
      <c r="J143" s="178">
        <f t="shared" si="52"/>
        <v>0.30075475883232794</v>
      </c>
      <c r="K143"/>
      <c r="L143" s="83"/>
      <c r="M143" s="83"/>
      <c r="N143" s="83"/>
      <c r="O143" s="83"/>
      <c r="P143" s="83"/>
      <c r="Q143" s="83"/>
    </row>
    <row r="144" spans="1:17" s="81" customFormat="1">
      <c r="A144"/>
      <c r="B144" s="7" t="s">
        <v>281</v>
      </c>
      <c r="C144" s="85">
        <v>0.4</v>
      </c>
      <c r="D144" s="90">
        <v>25</v>
      </c>
      <c r="E144" s="86">
        <f t="shared" si="47"/>
        <v>0.6444744832121313</v>
      </c>
      <c r="F144" s="141">
        <f t="shared" si="48"/>
        <v>0.7160827591245903</v>
      </c>
      <c r="G144" s="123">
        <f t="shared" si="50"/>
        <v>0.35804137956229515</v>
      </c>
      <c r="H144" s="87">
        <f t="shared" si="49"/>
        <v>0.79020689781147568</v>
      </c>
      <c r="I144" s="223">
        <f t="shared" si="51"/>
        <v>0.7160827591245903</v>
      </c>
      <c r="J144" s="178">
        <f t="shared" si="52"/>
        <v>0.35804137956229515</v>
      </c>
      <c r="K144"/>
      <c r="L144" s="83"/>
      <c r="M144" s="83"/>
      <c r="N144" s="83"/>
      <c r="O144" s="83"/>
      <c r="P144" s="83"/>
      <c r="Q144" s="83"/>
    </row>
    <row r="145" spans="1:17" s="81" customFormat="1">
      <c r="A145"/>
      <c r="B145" s="91" t="s">
        <v>300</v>
      </c>
      <c r="C145" s="92">
        <v>0.5</v>
      </c>
      <c r="D145" s="89">
        <v>28</v>
      </c>
      <c r="E145" s="86">
        <f t="shared" si="47"/>
        <v>0.72181142119758712</v>
      </c>
      <c r="F145" s="141">
        <f t="shared" si="48"/>
        <v>0.80201269021954125</v>
      </c>
      <c r="G145" s="123">
        <f t="shared" si="50"/>
        <v>0.40100634510977062</v>
      </c>
      <c r="H145" s="87">
        <f t="shared" si="49"/>
        <v>0.60402538043908249</v>
      </c>
      <c r="I145" s="223">
        <f t="shared" si="51"/>
        <v>0.80201269021954125</v>
      </c>
      <c r="J145" s="178">
        <f>+G145</f>
        <v>0.40100634510977062</v>
      </c>
      <c r="K145"/>
      <c r="L145" s="83"/>
      <c r="M145" s="83"/>
      <c r="N145" s="83"/>
      <c r="O145" s="83"/>
      <c r="P145" s="83"/>
      <c r="Q145" s="83"/>
    </row>
    <row r="146" spans="1:17" s="81" customFormat="1">
      <c r="A146"/>
      <c r="B146" s="7" t="s">
        <v>189</v>
      </c>
      <c r="C146" s="85">
        <v>0.3</v>
      </c>
      <c r="D146" s="90">
        <v>14</v>
      </c>
      <c r="E146" s="86">
        <f t="shared" si="47"/>
        <v>0.36090571059879356</v>
      </c>
      <c r="F146" s="141">
        <f t="shared" si="48"/>
        <v>0.40100634510977062</v>
      </c>
      <c r="G146" s="123">
        <f t="shared" si="50"/>
        <v>0.20050317255488531</v>
      </c>
      <c r="H146" s="87">
        <f t="shared" si="49"/>
        <v>0.33668781703256878</v>
      </c>
      <c r="I146" s="246">
        <f>AVERAGE(F146:F147)</f>
        <v>0.40100634510977062</v>
      </c>
      <c r="J146" s="246">
        <f>+G146</f>
        <v>0.20050317255488531</v>
      </c>
      <c r="K146"/>
      <c r="L146" s="83"/>
      <c r="M146" s="83"/>
      <c r="N146" s="83"/>
      <c r="O146" s="83"/>
      <c r="P146" s="83"/>
      <c r="Q146" s="83"/>
    </row>
    <row r="147" spans="1:17" s="81" customFormat="1">
      <c r="A147"/>
      <c r="B147" s="7" t="s">
        <v>282</v>
      </c>
      <c r="C147" s="85">
        <v>0.3</v>
      </c>
      <c r="D147" s="90">
        <v>14</v>
      </c>
      <c r="E147" s="86">
        <f t="shared" si="47"/>
        <v>0.36090571059879356</v>
      </c>
      <c r="F147" s="141">
        <f t="shared" si="48"/>
        <v>0.40100634510977062</v>
      </c>
      <c r="G147" s="123">
        <f t="shared" si="50"/>
        <v>0.20050317255488531</v>
      </c>
      <c r="H147" s="87">
        <f t="shared" si="49"/>
        <v>0.33668781703256878</v>
      </c>
      <c r="I147" s="248"/>
      <c r="J147" s="248"/>
      <c r="K147"/>
      <c r="L147" s="83"/>
      <c r="M147" s="83"/>
      <c r="N147" s="83"/>
      <c r="O147" s="83"/>
      <c r="P147" s="83"/>
      <c r="Q147" s="83"/>
    </row>
    <row r="148" spans="1:17" s="81" customFormat="1">
      <c r="A148"/>
      <c r="B148" s="7" t="s">
        <v>190</v>
      </c>
      <c r="C148" s="85">
        <v>0.3</v>
      </c>
      <c r="D148" s="90">
        <v>17</v>
      </c>
      <c r="E148" s="86">
        <f t="shared" si="47"/>
        <v>0.43824264858424933</v>
      </c>
      <c r="F148" s="141">
        <f t="shared" si="48"/>
        <v>0.48693627620472146</v>
      </c>
      <c r="G148" s="123">
        <f t="shared" si="50"/>
        <v>0.24346813810236073</v>
      </c>
      <c r="H148" s="87">
        <f t="shared" si="49"/>
        <v>0.62312092068240499</v>
      </c>
      <c r="I148" s="223">
        <f t="shared" si="51"/>
        <v>0.48693627620472146</v>
      </c>
      <c r="J148" s="178">
        <f>+G148</f>
        <v>0.24346813810236073</v>
      </c>
      <c r="K148"/>
      <c r="L148" s="83"/>
      <c r="M148" s="83"/>
      <c r="N148" s="83"/>
      <c r="O148" s="83"/>
      <c r="P148" s="83"/>
      <c r="Q148" s="83"/>
    </row>
    <row r="149" spans="1:17" s="81" customFormat="1">
      <c r="A149"/>
      <c r="B149" s="7" t="s">
        <v>191</v>
      </c>
      <c r="C149" s="85">
        <v>0.35</v>
      </c>
      <c r="D149" s="90">
        <v>19</v>
      </c>
      <c r="E149" s="86">
        <f t="shared" si="47"/>
        <v>0.48980060724121982</v>
      </c>
      <c r="F149" s="141">
        <f t="shared" si="48"/>
        <v>0.54422289693468873</v>
      </c>
      <c r="G149" s="123">
        <f t="shared" si="50"/>
        <v>0.27211144846734436</v>
      </c>
      <c r="H149" s="87">
        <f t="shared" si="49"/>
        <v>0.5549225626705393</v>
      </c>
      <c r="I149" s="223">
        <f t="shared" si="51"/>
        <v>0.54422289693468873</v>
      </c>
      <c r="J149" s="178">
        <f t="shared" ref="J149:J150" si="53">+G149</f>
        <v>0.27211144846734436</v>
      </c>
      <c r="K149"/>
      <c r="L149" s="83"/>
      <c r="M149" s="83"/>
      <c r="N149" s="83"/>
      <c r="O149" s="83"/>
      <c r="P149" s="83"/>
      <c r="Q149" s="83"/>
    </row>
    <row r="150" spans="1:17" s="81" customFormat="1">
      <c r="A150"/>
      <c r="B150" s="7" t="s">
        <v>192</v>
      </c>
      <c r="C150" s="85">
        <v>0.4</v>
      </c>
      <c r="D150" s="90">
        <v>23</v>
      </c>
      <c r="E150" s="86">
        <f t="shared" si="47"/>
        <v>0.59291652455516086</v>
      </c>
      <c r="F150" s="141">
        <f t="shared" si="48"/>
        <v>0.65879613839462314</v>
      </c>
      <c r="G150" s="123">
        <f t="shared" si="50"/>
        <v>0.32939806919731157</v>
      </c>
      <c r="H150" s="87">
        <f t="shared" si="49"/>
        <v>0.6469903459865578</v>
      </c>
      <c r="I150" s="223">
        <f t="shared" si="51"/>
        <v>0.65879613839462314</v>
      </c>
      <c r="J150" s="178">
        <f t="shared" si="53"/>
        <v>0.32939806919731157</v>
      </c>
      <c r="K150"/>
      <c r="L150" s="83"/>
      <c r="M150" s="83"/>
      <c r="N150" s="83"/>
      <c r="O150" s="83"/>
      <c r="P150" s="83"/>
      <c r="Q150" s="83"/>
    </row>
    <row r="151" spans="1:17" s="81" customFormat="1">
      <c r="A151"/>
      <c r="B151" s="7" t="s">
        <v>283</v>
      </c>
      <c r="C151" s="85">
        <v>0.25</v>
      </c>
      <c r="D151" s="90">
        <v>12</v>
      </c>
      <c r="E151" s="86">
        <f t="shared" si="47"/>
        <v>0.30934775194182307</v>
      </c>
      <c r="F151" s="141">
        <f t="shared" si="48"/>
        <v>0.34371972437980342</v>
      </c>
      <c r="G151" s="123">
        <f t="shared" si="50"/>
        <v>0.17185986218990171</v>
      </c>
      <c r="H151" s="87">
        <f t="shared" si="49"/>
        <v>0.37487889751921366</v>
      </c>
      <c r="I151" s="223">
        <v>0.35</v>
      </c>
      <c r="J151" s="215">
        <v>0.17</v>
      </c>
      <c r="K151"/>
      <c r="L151" s="83"/>
      <c r="M151" s="83"/>
      <c r="N151" s="83"/>
      <c r="O151" s="83"/>
      <c r="P151" s="83"/>
      <c r="Q151" s="83"/>
    </row>
    <row r="152" spans="1:17" s="81" customFormat="1">
      <c r="A152"/>
      <c r="B152" s="7" t="s">
        <v>284</v>
      </c>
      <c r="C152" s="85">
        <v>0.3</v>
      </c>
      <c r="D152" s="90">
        <v>15</v>
      </c>
      <c r="E152" s="86">
        <f t="shared" si="47"/>
        <v>0.38668468992727878</v>
      </c>
      <c r="F152" s="141">
        <f t="shared" si="48"/>
        <v>0.4296496554747542</v>
      </c>
      <c r="G152" s="123">
        <f t="shared" si="50"/>
        <v>0.2148248277373771</v>
      </c>
      <c r="H152" s="87">
        <f t="shared" si="49"/>
        <v>0.4321655182491807</v>
      </c>
      <c r="I152" s="224">
        <f>+F152</f>
        <v>0.4296496554747542</v>
      </c>
      <c r="J152" s="123">
        <f>+G152</f>
        <v>0.2148248277373771</v>
      </c>
      <c r="K152"/>
      <c r="L152" s="83"/>
      <c r="M152" s="83"/>
      <c r="N152" s="83"/>
      <c r="O152" s="83"/>
      <c r="P152" s="83"/>
      <c r="Q152" s="83"/>
    </row>
    <row r="153" spans="1:17" s="81" customFormat="1">
      <c r="A153"/>
      <c r="B153" s="7" t="s">
        <v>193</v>
      </c>
      <c r="C153" s="85">
        <v>0.3</v>
      </c>
      <c r="D153" s="90">
        <v>17</v>
      </c>
      <c r="E153" s="86">
        <f t="shared" si="47"/>
        <v>0.43824264858424933</v>
      </c>
      <c r="F153" s="141">
        <f t="shared" si="48"/>
        <v>0.48693627620472146</v>
      </c>
      <c r="G153" s="123">
        <f t="shared" si="50"/>
        <v>0.24346813810236073</v>
      </c>
      <c r="H153" s="87">
        <f t="shared" si="49"/>
        <v>0.62312092068240499</v>
      </c>
      <c r="I153" s="223">
        <f t="shared" si="51"/>
        <v>0.48693627620472146</v>
      </c>
      <c r="J153" s="178">
        <f>+G153</f>
        <v>0.24346813810236073</v>
      </c>
      <c r="K153"/>
      <c r="L153" s="83"/>
      <c r="M153" s="83"/>
      <c r="N153" s="83"/>
      <c r="O153" s="83"/>
      <c r="P153" s="83"/>
      <c r="Q153" s="83"/>
    </row>
    <row r="154" spans="1:17" s="81" customFormat="1">
      <c r="A154"/>
      <c r="B154" s="7" t="s">
        <v>194</v>
      </c>
      <c r="C154" s="85">
        <v>0.35</v>
      </c>
      <c r="D154" s="90">
        <v>20</v>
      </c>
      <c r="E154" s="86">
        <f t="shared" si="47"/>
        <v>0.51557958656970504</v>
      </c>
      <c r="F154" s="141">
        <f t="shared" si="48"/>
        <v>0.5728662072996723</v>
      </c>
      <c r="G154" s="123">
        <f t="shared" si="50"/>
        <v>0.28643310364983615</v>
      </c>
      <c r="H154" s="87">
        <f t="shared" si="49"/>
        <v>0.6367605922847781</v>
      </c>
      <c r="I154" s="223">
        <f t="shared" si="51"/>
        <v>0.5728662072996723</v>
      </c>
      <c r="J154" s="170">
        <v>0.28000000000000003</v>
      </c>
      <c r="K154"/>
      <c r="L154" s="83"/>
      <c r="M154" s="83"/>
      <c r="N154" s="83"/>
      <c r="O154" s="83"/>
      <c r="P154" s="83"/>
      <c r="Q154" s="83"/>
    </row>
    <row r="155" spans="1:17">
      <c r="B155" s="7" t="s">
        <v>122</v>
      </c>
      <c r="C155" s="85">
        <v>0.25</v>
      </c>
      <c r="D155" s="90">
        <v>12</v>
      </c>
      <c r="E155" s="88">
        <f t="shared" si="47"/>
        <v>0.30934775194182307</v>
      </c>
      <c r="F155" s="141">
        <f t="shared" si="48"/>
        <v>0.34371972437980342</v>
      </c>
      <c r="G155" s="123">
        <f t="shared" si="50"/>
        <v>0.17185986218990171</v>
      </c>
      <c r="H155" s="87">
        <f t="shared" si="49"/>
        <v>0.37487889751921366</v>
      </c>
      <c r="I155" s="121">
        <v>0.35</v>
      </c>
      <c r="J155" s="170">
        <v>0.17</v>
      </c>
    </row>
    <row r="156" spans="1:17" s="81" customFormat="1">
      <c r="A156"/>
      <c r="B156" s="93"/>
      <c r="C156" s="93"/>
      <c r="D156" s="109"/>
      <c r="E156" s="83"/>
      <c r="F156" s="101"/>
      <c r="G156" s="101"/>
      <c r="H156" s="83"/>
      <c r="I156" s="218"/>
      <c r="J156" s="101"/>
      <c r="K156"/>
      <c r="L156" s="83"/>
      <c r="M156" s="83"/>
      <c r="N156" s="83"/>
      <c r="O156" s="83"/>
      <c r="P156" s="83"/>
      <c r="Q156" s="83"/>
    </row>
    <row r="157" spans="1:17" s="81" customFormat="1" ht="29.25" customHeight="1">
      <c r="A157"/>
      <c r="B157" s="251" t="s">
        <v>263</v>
      </c>
      <c r="C157" s="252"/>
      <c r="D157" s="252"/>
      <c r="E157" s="252"/>
      <c r="F157" s="252"/>
      <c r="G157" s="252"/>
      <c r="H157" s="252"/>
      <c r="I157" s="252"/>
      <c r="J157" s="253"/>
      <c r="K157"/>
      <c r="L157" s="83"/>
      <c r="M157" s="83"/>
      <c r="N157" s="83"/>
      <c r="O157" s="83"/>
      <c r="P157" s="83"/>
      <c r="Q157" s="83"/>
    </row>
    <row r="158" spans="1:17" s="81" customFormat="1" ht="36.75" customHeight="1">
      <c r="A158"/>
      <c r="B158" s="153" t="s">
        <v>102</v>
      </c>
      <c r="C158" s="154" t="s">
        <v>103</v>
      </c>
      <c r="D158" s="155" t="s">
        <v>104</v>
      </c>
      <c r="E158" s="154" t="s">
        <v>303</v>
      </c>
      <c r="F158" s="156" t="s">
        <v>124</v>
      </c>
      <c r="G158" s="156" t="s">
        <v>125</v>
      </c>
      <c r="H158" s="154" t="s">
        <v>107</v>
      </c>
      <c r="I158" s="249" t="s">
        <v>108</v>
      </c>
      <c r="J158" s="250"/>
      <c r="K158"/>
      <c r="L158" s="83"/>
      <c r="M158" s="83"/>
      <c r="N158" s="83"/>
      <c r="O158" s="83"/>
      <c r="P158" s="83"/>
      <c r="Q158" s="83"/>
    </row>
    <row r="159" spans="1:17" s="81" customFormat="1">
      <c r="A159"/>
      <c r="B159" s="7" t="s">
        <v>195</v>
      </c>
      <c r="C159" s="85">
        <v>0.5</v>
      </c>
      <c r="D159" s="90">
        <v>31</v>
      </c>
      <c r="E159" s="86">
        <f t="shared" ref="E159:E177" si="54">D159*$J$4</f>
        <v>0.79914835918304283</v>
      </c>
      <c r="F159" s="141">
        <f t="shared" ref="F159:F177" si="55">E159/0.9</f>
        <v>0.88794262131449198</v>
      </c>
      <c r="G159" s="123">
        <f>+F159/2</f>
        <v>0.44397131065724599</v>
      </c>
      <c r="H159" s="87">
        <f t="shared" ref="H159:H177" si="56">(F159-C159)/C159</f>
        <v>0.77588524262898395</v>
      </c>
      <c r="I159" s="223">
        <f>+F159</f>
        <v>0.88794262131449198</v>
      </c>
      <c r="J159" s="120">
        <f>+G159</f>
        <v>0.44397131065724599</v>
      </c>
      <c r="K159"/>
      <c r="L159" s="83"/>
      <c r="M159" s="83"/>
      <c r="N159" s="83"/>
      <c r="O159" s="83"/>
      <c r="P159" s="83"/>
      <c r="Q159" s="83"/>
    </row>
    <row r="160" spans="1:17" s="81" customFormat="1">
      <c r="A160"/>
      <c r="B160" s="7" t="s">
        <v>276</v>
      </c>
      <c r="C160" s="85">
        <v>0.25</v>
      </c>
      <c r="D160" s="90">
        <v>12</v>
      </c>
      <c r="E160" s="86">
        <f t="shared" si="54"/>
        <v>0.30934775194182307</v>
      </c>
      <c r="F160" s="141">
        <f t="shared" si="55"/>
        <v>0.34371972437980342</v>
      </c>
      <c r="G160" s="123">
        <f t="shared" ref="G160:G177" si="57">+F160/2</f>
        <v>0.17185986218990171</v>
      </c>
      <c r="H160" s="87">
        <f t="shared" si="56"/>
        <v>0.37487889751921366</v>
      </c>
      <c r="I160" s="220">
        <v>0.35</v>
      </c>
      <c r="J160" s="212">
        <v>0.17</v>
      </c>
      <c r="K160"/>
      <c r="L160" s="83"/>
      <c r="M160" s="83"/>
      <c r="N160" s="83"/>
      <c r="O160" s="83"/>
      <c r="P160" s="83"/>
      <c r="Q160" s="83"/>
    </row>
    <row r="161" spans="1:17" s="81" customFormat="1" ht="15" customHeight="1">
      <c r="A161"/>
      <c r="B161" s="7" t="s">
        <v>297</v>
      </c>
      <c r="C161" s="85">
        <v>0.3</v>
      </c>
      <c r="D161" s="90">
        <v>14</v>
      </c>
      <c r="E161" s="86">
        <f t="shared" si="54"/>
        <v>0.36090571059879356</v>
      </c>
      <c r="F161" s="141">
        <f t="shared" si="55"/>
        <v>0.40100634510977062</v>
      </c>
      <c r="G161" s="123">
        <f t="shared" si="57"/>
        <v>0.20050317255488531</v>
      </c>
      <c r="H161" s="87">
        <f t="shared" si="56"/>
        <v>0.33668781703256878</v>
      </c>
      <c r="I161" s="223">
        <f>+F161</f>
        <v>0.40100634510977062</v>
      </c>
      <c r="J161" s="215">
        <f>+G161</f>
        <v>0.20050317255488531</v>
      </c>
      <c r="K161"/>
      <c r="L161" s="83"/>
      <c r="M161" s="83"/>
      <c r="N161" s="83"/>
      <c r="O161" s="83"/>
      <c r="P161" s="83"/>
      <c r="Q161" s="83"/>
    </row>
    <row r="162" spans="1:17" s="81" customFormat="1">
      <c r="A162"/>
      <c r="B162" s="7" t="s">
        <v>196</v>
      </c>
      <c r="C162" s="85">
        <v>0.3</v>
      </c>
      <c r="D162" s="90">
        <v>16</v>
      </c>
      <c r="E162" s="86">
        <f t="shared" si="54"/>
        <v>0.41246366925576405</v>
      </c>
      <c r="F162" s="141">
        <f t="shared" si="55"/>
        <v>0.45829296583973783</v>
      </c>
      <c r="G162" s="123">
        <f t="shared" si="57"/>
        <v>0.22914648291986892</v>
      </c>
      <c r="H162" s="87">
        <f t="shared" si="56"/>
        <v>0.52764321946579285</v>
      </c>
      <c r="I162" s="222">
        <f>+F162</f>
        <v>0.45829296583973783</v>
      </c>
      <c r="J162" s="213">
        <f>+G162</f>
        <v>0.22914648291986892</v>
      </c>
      <c r="K162"/>
      <c r="L162" s="83"/>
      <c r="M162" s="83"/>
      <c r="N162" s="83"/>
      <c r="O162" s="83"/>
      <c r="P162" s="83"/>
      <c r="Q162" s="83"/>
    </row>
    <row r="163" spans="1:17" s="81" customFormat="1">
      <c r="A163"/>
      <c r="B163" s="7" t="s">
        <v>197</v>
      </c>
      <c r="C163" s="85">
        <v>0.43</v>
      </c>
      <c r="D163" s="90">
        <v>21</v>
      </c>
      <c r="E163" s="86">
        <f t="shared" si="54"/>
        <v>0.54135856589819031</v>
      </c>
      <c r="F163" s="141">
        <f t="shared" si="55"/>
        <v>0.60150951766465588</v>
      </c>
      <c r="G163" s="123">
        <f t="shared" si="57"/>
        <v>0.30075475883232794</v>
      </c>
      <c r="H163" s="87">
        <f t="shared" si="56"/>
        <v>0.39885934340617646</v>
      </c>
      <c r="I163" s="223">
        <f t="shared" ref="I163:I176" si="58">+F163</f>
        <v>0.60150951766465588</v>
      </c>
      <c r="J163" s="170">
        <f>+G163</f>
        <v>0.30075475883232794</v>
      </c>
      <c r="K163"/>
      <c r="L163" s="83"/>
      <c r="M163" s="83"/>
      <c r="N163" s="83"/>
      <c r="O163" s="83"/>
      <c r="P163" s="83"/>
      <c r="Q163" s="83"/>
    </row>
    <row r="164" spans="1:17" s="81" customFormat="1">
      <c r="A164"/>
      <c r="B164" s="7" t="s">
        <v>198</v>
      </c>
      <c r="C164" s="85">
        <v>0.43</v>
      </c>
      <c r="D164" s="90">
        <v>24</v>
      </c>
      <c r="E164" s="86">
        <f t="shared" si="54"/>
        <v>0.61869550388364614</v>
      </c>
      <c r="F164" s="141">
        <f t="shared" si="55"/>
        <v>0.68743944875960683</v>
      </c>
      <c r="G164" s="123">
        <f t="shared" si="57"/>
        <v>0.34371972437980342</v>
      </c>
      <c r="H164" s="87">
        <f t="shared" si="56"/>
        <v>0.59869639246420192</v>
      </c>
      <c r="I164" s="223">
        <f t="shared" si="58"/>
        <v>0.68743944875960683</v>
      </c>
      <c r="J164" s="170">
        <f>+G164</f>
        <v>0.34371972437980342</v>
      </c>
      <c r="K164"/>
      <c r="L164" s="83"/>
      <c r="M164" s="83"/>
      <c r="N164" s="83"/>
      <c r="O164" s="83"/>
      <c r="P164" s="83"/>
      <c r="Q164" s="83"/>
    </row>
    <row r="165" spans="1:17" s="81" customFormat="1">
      <c r="A165"/>
      <c r="B165" s="91" t="s">
        <v>301</v>
      </c>
      <c r="C165" s="92">
        <v>0.5</v>
      </c>
      <c r="D165" s="89">
        <v>31</v>
      </c>
      <c r="E165" s="86">
        <f t="shared" si="54"/>
        <v>0.79914835918304283</v>
      </c>
      <c r="F165" s="141">
        <f t="shared" si="55"/>
        <v>0.88794262131449198</v>
      </c>
      <c r="G165" s="123">
        <f t="shared" si="57"/>
        <v>0.44397131065724599</v>
      </c>
      <c r="H165" s="87">
        <f t="shared" si="56"/>
        <v>0.77588524262898395</v>
      </c>
      <c r="I165" s="223">
        <f t="shared" si="58"/>
        <v>0.88794262131449198</v>
      </c>
      <c r="J165" s="170">
        <f t="shared" ref="J165:J172" si="59">+G165</f>
        <v>0.44397131065724599</v>
      </c>
      <c r="K165"/>
      <c r="L165" s="83"/>
      <c r="M165" s="83"/>
      <c r="N165" s="83"/>
      <c r="O165" s="83"/>
      <c r="P165" s="83"/>
      <c r="Q165" s="83"/>
    </row>
    <row r="166" spans="1:17" s="81" customFormat="1">
      <c r="A166"/>
      <c r="B166" s="7" t="s">
        <v>199</v>
      </c>
      <c r="C166" s="85">
        <v>0.25</v>
      </c>
      <c r="D166" s="90">
        <v>12</v>
      </c>
      <c r="E166" s="86">
        <f t="shared" si="54"/>
        <v>0.30934775194182307</v>
      </c>
      <c r="F166" s="141">
        <f t="shared" si="55"/>
        <v>0.34371972437980342</v>
      </c>
      <c r="G166" s="123">
        <f t="shared" si="57"/>
        <v>0.17185986218990171</v>
      </c>
      <c r="H166" s="87">
        <f t="shared" si="56"/>
        <v>0.37487889751921366</v>
      </c>
      <c r="I166" s="220">
        <v>0.35</v>
      </c>
      <c r="J166" s="212">
        <v>0.17</v>
      </c>
      <c r="K166"/>
      <c r="L166" s="83"/>
      <c r="M166" s="83"/>
      <c r="N166" s="83"/>
      <c r="O166" s="83"/>
      <c r="P166" s="83"/>
      <c r="Q166" s="83"/>
    </row>
    <row r="167" spans="1:17" s="81" customFormat="1">
      <c r="A167"/>
      <c r="B167" s="7" t="s">
        <v>200</v>
      </c>
      <c r="C167" s="85">
        <v>0.3</v>
      </c>
      <c r="D167" s="90">
        <v>14</v>
      </c>
      <c r="E167" s="86">
        <f t="shared" si="54"/>
        <v>0.36090571059879356</v>
      </c>
      <c r="F167" s="141">
        <f t="shared" si="55"/>
        <v>0.40100634510977062</v>
      </c>
      <c r="G167" s="123">
        <f t="shared" si="57"/>
        <v>0.20050317255488531</v>
      </c>
      <c r="H167" s="87">
        <f t="shared" si="56"/>
        <v>0.33668781703256878</v>
      </c>
      <c r="I167" s="223">
        <f>+F167</f>
        <v>0.40100634510977062</v>
      </c>
      <c r="J167" s="215">
        <f>+G167</f>
        <v>0.20050317255488531</v>
      </c>
      <c r="K167"/>
      <c r="L167" s="83"/>
      <c r="M167" s="83"/>
      <c r="N167" s="83"/>
      <c r="O167" s="83"/>
      <c r="P167" s="83"/>
      <c r="Q167" s="83"/>
    </row>
    <row r="168" spans="1:17" s="81" customFormat="1">
      <c r="A168"/>
      <c r="B168" s="7" t="s">
        <v>201</v>
      </c>
      <c r="C168" s="85">
        <v>0.35</v>
      </c>
      <c r="D168" s="90">
        <v>17</v>
      </c>
      <c r="E168" s="86">
        <f t="shared" si="54"/>
        <v>0.43824264858424933</v>
      </c>
      <c r="F168" s="141">
        <f t="shared" si="55"/>
        <v>0.48693627620472146</v>
      </c>
      <c r="G168" s="123">
        <f t="shared" si="57"/>
        <v>0.24346813810236073</v>
      </c>
      <c r="H168" s="87">
        <f t="shared" si="56"/>
        <v>0.39124650344206141</v>
      </c>
      <c r="I168" s="223">
        <f t="shared" si="58"/>
        <v>0.48693627620472146</v>
      </c>
      <c r="J168" s="170">
        <f>+G168</f>
        <v>0.24346813810236073</v>
      </c>
      <c r="K168"/>
      <c r="L168" s="83"/>
      <c r="M168" s="83"/>
      <c r="N168" s="83"/>
      <c r="O168" s="83"/>
      <c r="P168" s="83"/>
      <c r="Q168" s="83"/>
    </row>
    <row r="169" spans="1:17" s="81" customFormat="1">
      <c r="A169"/>
      <c r="B169" s="7" t="s">
        <v>202</v>
      </c>
      <c r="C169" s="85">
        <v>0.4</v>
      </c>
      <c r="D169" s="90">
        <v>20</v>
      </c>
      <c r="E169" s="86">
        <f t="shared" si="54"/>
        <v>0.51557958656970504</v>
      </c>
      <c r="F169" s="141">
        <f t="shared" si="55"/>
        <v>0.5728662072996723</v>
      </c>
      <c r="G169" s="123">
        <f t="shared" si="57"/>
        <v>0.28643310364983615</v>
      </c>
      <c r="H169" s="87">
        <f t="shared" si="56"/>
        <v>0.4321655182491807</v>
      </c>
      <c r="I169" s="223">
        <f t="shared" si="58"/>
        <v>0.5728662072996723</v>
      </c>
      <c r="J169" s="170">
        <v>0.28000000000000003</v>
      </c>
      <c r="K169"/>
      <c r="L169" s="83"/>
      <c r="M169" s="83"/>
      <c r="N169" s="83"/>
      <c r="O169" s="83"/>
      <c r="P169" s="83"/>
      <c r="Q169" s="83"/>
    </row>
    <row r="170" spans="1:17" s="81" customFormat="1">
      <c r="A170"/>
      <c r="B170" s="7" t="s">
        <v>203</v>
      </c>
      <c r="C170" s="85">
        <v>0.45</v>
      </c>
      <c r="D170" s="90">
        <v>24</v>
      </c>
      <c r="E170" s="86">
        <f t="shared" si="54"/>
        <v>0.61869550388364614</v>
      </c>
      <c r="F170" s="141">
        <f t="shared" si="55"/>
        <v>0.68743944875960683</v>
      </c>
      <c r="G170" s="123">
        <f t="shared" si="57"/>
        <v>0.34371972437980342</v>
      </c>
      <c r="H170" s="87">
        <f t="shared" si="56"/>
        <v>0.52764321946579296</v>
      </c>
      <c r="I170" s="223">
        <f t="shared" si="58"/>
        <v>0.68743944875960683</v>
      </c>
      <c r="J170" s="170">
        <f>+G170</f>
        <v>0.34371972437980342</v>
      </c>
      <c r="K170"/>
      <c r="L170" s="83"/>
      <c r="M170" s="83"/>
      <c r="N170" s="83"/>
      <c r="O170" s="83"/>
      <c r="P170" s="83"/>
      <c r="Q170" s="83"/>
    </row>
    <row r="171" spans="1:17" s="81" customFormat="1" ht="15.75" hidden="1" customHeight="1" thickBot="1">
      <c r="A171"/>
      <c r="B171" s="7" t="s">
        <v>204</v>
      </c>
      <c r="C171" s="85">
        <v>0.45</v>
      </c>
      <c r="D171" s="90">
        <v>12</v>
      </c>
      <c r="E171" s="86">
        <f t="shared" si="54"/>
        <v>0.30934775194182307</v>
      </c>
      <c r="F171" s="141">
        <f t="shared" si="55"/>
        <v>0.34371972437980342</v>
      </c>
      <c r="G171" s="123">
        <f t="shared" si="57"/>
        <v>0.17185986218990171</v>
      </c>
      <c r="H171" s="87">
        <f t="shared" si="56"/>
        <v>-0.23617839026710355</v>
      </c>
      <c r="I171" s="223">
        <f t="shared" si="58"/>
        <v>0.34371972437980342</v>
      </c>
      <c r="J171" s="170">
        <f t="shared" si="59"/>
        <v>0.17185986218990171</v>
      </c>
      <c r="K171"/>
      <c r="L171" s="83"/>
      <c r="M171" s="83"/>
      <c r="N171" s="83"/>
      <c r="O171" s="83"/>
      <c r="P171" s="83"/>
      <c r="Q171" s="83"/>
    </row>
    <row r="172" spans="1:17" s="81" customFormat="1">
      <c r="A172"/>
      <c r="B172" s="7" t="s">
        <v>298</v>
      </c>
      <c r="C172" s="85">
        <v>0.5</v>
      </c>
      <c r="D172" s="90">
        <v>31</v>
      </c>
      <c r="E172" s="86">
        <f t="shared" si="54"/>
        <v>0.79914835918304283</v>
      </c>
      <c r="F172" s="141">
        <f t="shared" si="55"/>
        <v>0.88794262131449198</v>
      </c>
      <c r="G172" s="123">
        <f t="shared" si="57"/>
        <v>0.44397131065724599</v>
      </c>
      <c r="H172" s="87">
        <f t="shared" si="56"/>
        <v>0.77588524262898395</v>
      </c>
      <c r="I172" s="223">
        <f t="shared" si="58"/>
        <v>0.88794262131449198</v>
      </c>
      <c r="J172" s="170">
        <f t="shared" si="59"/>
        <v>0.44397131065724599</v>
      </c>
      <c r="K172"/>
      <c r="L172" s="83"/>
      <c r="M172" s="83"/>
      <c r="N172" s="83"/>
      <c r="O172" s="83"/>
      <c r="P172" s="83"/>
      <c r="Q172" s="83"/>
    </row>
    <row r="173" spans="1:17" s="81" customFormat="1">
      <c r="A173"/>
      <c r="B173" s="7" t="s">
        <v>205</v>
      </c>
      <c r="C173" s="85">
        <v>0.25</v>
      </c>
      <c r="D173" s="90">
        <v>12</v>
      </c>
      <c r="E173" s="86">
        <f t="shared" si="54"/>
        <v>0.30934775194182307</v>
      </c>
      <c r="F173" s="141">
        <f t="shared" si="55"/>
        <v>0.34371972437980342</v>
      </c>
      <c r="G173" s="123">
        <f t="shared" si="57"/>
        <v>0.17185986218990171</v>
      </c>
      <c r="H173" s="87">
        <f t="shared" si="56"/>
        <v>0.37487889751921366</v>
      </c>
      <c r="I173" s="220">
        <v>0.35</v>
      </c>
      <c r="J173" s="212">
        <v>0.17</v>
      </c>
      <c r="K173"/>
      <c r="L173" s="83"/>
      <c r="M173" s="83"/>
      <c r="N173" s="83"/>
      <c r="O173" s="83"/>
      <c r="P173" s="83"/>
      <c r="Q173" s="83"/>
    </row>
    <row r="174" spans="1:17" s="81" customFormat="1">
      <c r="A174"/>
      <c r="B174" s="7" t="s">
        <v>206</v>
      </c>
      <c r="C174" s="85">
        <v>0.3</v>
      </c>
      <c r="D174" s="90">
        <v>14</v>
      </c>
      <c r="E174" s="86">
        <f t="shared" si="54"/>
        <v>0.36090571059879356</v>
      </c>
      <c r="F174" s="141">
        <f t="shared" si="55"/>
        <v>0.40100634510977062</v>
      </c>
      <c r="G174" s="123">
        <f t="shared" si="57"/>
        <v>0.20050317255488531</v>
      </c>
      <c r="H174" s="87">
        <f t="shared" si="56"/>
        <v>0.33668781703256878</v>
      </c>
      <c r="I174" s="223">
        <f>+F174</f>
        <v>0.40100634510977062</v>
      </c>
      <c r="J174" s="215">
        <f>+G174</f>
        <v>0.20050317255488531</v>
      </c>
      <c r="K174"/>
      <c r="L174" s="83"/>
      <c r="M174" s="83"/>
      <c r="N174" s="83"/>
      <c r="O174" s="83"/>
      <c r="P174" s="83"/>
      <c r="Q174" s="83"/>
    </row>
    <row r="175" spans="1:17" s="81" customFormat="1">
      <c r="A175"/>
      <c r="B175" s="7" t="s">
        <v>264</v>
      </c>
      <c r="C175" s="85">
        <v>0.35</v>
      </c>
      <c r="D175" s="90">
        <v>21</v>
      </c>
      <c r="E175" s="86">
        <f t="shared" si="54"/>
        <v>0.54135856589819031</v>
      </c>
      <c r="F175" s="141">
        <f t="shared" si="55"/>
        <v>0.60150951766465588</v>
      </c>
      <c r="G175" s="123">
        <f t="shared" si="57"/>
        <v>0.30075475883232794</v>
      </c>
      <c r="H175" s="87">
        <f t="shared" si="56"/>
        <v>0.71859862189901691</v>
      </c>
      <c r="I175" s="223">
        <f t="shared" si="58"/>
        <v>0.60150951766465588</v>
      </c>
      <c r="J175" s="170">
        <f>+G175</f>
        <v>0.30075475883232794</v>
      </c>
      <c r="K175"/>
      <c r="L175" s="83"/>
      <c r="M175" s="83"/>
      <c r="N175" s="83"/>
      <c r="O175" s="83"/>
      <c r="P175" s="83"/>
      <c r="Q175" s="83"/>
    </row>
    <row r="176" spans="1:17" s="81" customFormat="1">
      <c r="A176"/>
      <c r="B176" s="7" t="s">
        <v>207</v>
      </c>
      <c r="C176" s="85">
        <v>0.43</v>
      </c>
      <c r="D176" s="90">
        <v>24</v>
      </c>
      <c r="E176" s="86">
        <f t="shared" si="54"/>
        <v>0.61869550388364614</v>
      </c>
      <c r="F176" s="141">
        <f t="shared" si="55"/>
        <v>0.68743944875960683</v>
      </c>
      <c r="G176" s="123">
        <f t="shared" si="57"/>
        <v>0.34371972437980342</v>
      </c>
      <c r="H176" s="87">
        <f t="shared" si="56"/>
        <v>0.59869639246420192</v>
      </c>
      <c r="I176" s="223">
        <f t="shared" si="58"/>
        <v>0.68743944875960683</v>
      </c>
      <c r="J176" s="170">
        <f>+G176</f>
        <v>0.34371972437980342</v>
      </c>
      <c r="K176"/>
      <c r="L176" s="83"/>
      <c r="M176" s="83"/>
      <c r="N176" s="83"/>
      <c r="O176" s="83"/>
      <c r="P176" s="83"/>
      <c r="Q176" s="83"/>
    </row>
    <row r="177" spans="1:17">
      <c r="B177" s="7" t="s">
        <v>122</v>
      </c>
      <c r="C177" s="85">
        <v>0.25</v>
      </c>
      <c r="D177" s="90">
        <v>12</v>
      </c>
      <c r="E177" s="88">
        <f t="shared" si="54"/>
        <v>0.30934775194182307</v>
      </c>
      <c r="F177" s="141">
        <f t="shared" si="55"/>
        <v>0.34371972437980342</v>
      </c>
      <c r="G177" s="123">
        <f t="shared" si="57"/>
        <v>0.17185986218990171</v>
      </c>
      <c r="H177" s="87">
        <f t="shared" si="56"/>
        <v>0.37487889751921366</v>
      </c>
      <c r="I177" s="121">
        <v>0.35</v>
      </c>
      <c r="J177" s="170">
        <v>0.17</v>
      </c>
    </row>
    <row r="178" spans="1:17" s="81" customFormat="1">
      <c r="A178"/>
      <c r="B178" s="83"/>
      <c r="C178" s="83"/>
      <c r="D178" s="102"/>
      <c r="E178" s="83"/>
      <c r="F178" s="101"/>
      <c r="G178" s="101"/>
      <c r="H178" s="83"/>
      <c r="I178" s="218"/>
      <c r="J178" s="101"/>
      <c r="K178"/>
      <c r="L178" s="83"/>
      <c r="M178" s="83"/>
      <c r="N178" s="83"/>
      <c r="O178" s="83"/>
      <c r="P178" s="83"/>
      <c r="Q178" s="83"/>
    </row>
    <row r="179" spans="1:17" s="81" customFormat="1" ht="29.25" customHeight="1">
      <c r="A179"/>
      <c r="B179" s="251" t="s">
        <v>267</v>
      </c>
      <c r="C179" s="252"/>
      <c r="D179" s="252"/>
      <c r="E179" s="252"/>
      <c r="F179" s="252"/>
      <c r="G179" s="252"/>
      <c r="H179" s="252"/>
      <c r="I179" s="252"/>
      <c r="J179" s="253"/>
      <c r="K179"/>
      <c r="L179" s="83"/>
      <c r="M179" s="83"/>
      <c r="N179" s="83"/>
      <c r="O179" s="83"/>
      <c r="P179" s="83"/>
      <c r="Q179" s="83"/>
    </row>
    <row r="180" spans="1:17" s="81" customFormat="1" ht="36" customHeight="1">
      <c r="A180"/>
      <c r="B180" s="153" t="s">
        <v>102</v>
      </c>
      <c r="C180" s="154" t="s">
        <v>103</v>
      </c>
      <c r="D180" s="155" t="s">
        <v>104</v>
      </c>
      <c r="E180" s="154" t="s">
        <v>303</v>
      </c>
      <c r="F180" s="156" t="s">
        <v>124</v>
      </c>
      <c r="G180" s="156" t="s">
        <v>125</v>
      </c>
      <c r="H180" s="154" t="s">
        <v>107</v>
      </c>
      <c r="I180" s="249" t="s">
        <v>108</v>
      </c>
      <c r="J180" s="250"/>
      <c r="K180"/>
      <c r="L180" s="83"/>
      <c r="M180" s="83"/>
      <c r="N180" s="83"/>
      <c r="O180" s="83"/>
      <c r="P180" s="83"/>
      <c r="Q180" s="83"/>
    </row>
    <row r="181" spans="1:17" s="81" customFormat="1">
      <c r="A181"/>
      <c r="B181" s="7" t="s">
        <v>276</v>
      </c>
      <c r="C181" s="85">
        <v>0.25</v>
      </c>
      <c r="D181" s="90">
        <v>12</v>
      </c>
      <c r="E181" s="86">
        <f t="shared" ref="E181:E204" si="60">D181*$J$4</f>
        <v>0.30934775194182307</v>
      </c>
      <c r="F181" s="141">
        <f t="shared" ref="F181:F204" si="61">E181/0.9</f>
        <v>0.34371972437980342</v>
      </c>
      <c r="G181" s="123">
        <f>+F181/2</f>
        <v>0.17185986218990171</v>
      </c>
      <c r="H181" s="87">
        <f t="shared" ref="H181:H204" si="62">(F181-C181)/C181</f>
        <v>0.37487889751921366</v>
      </c>
      <c r="I181" s="121">
        <v>0.35</v>
      </c>
      <c r="J181" s="215">
        <v>0.17</v>
      </c>
      <c r="K181"/>
      <c r="L181" s="83"/>
      <c r="M181" s="83"/>
      <c r="N181" s="83"/>
      <c r="O181" s="83"/>
      <c r="P181" s="83"/>
      <c r="Q181" s="83"/>
    </row>
    <row r="182" spans="1:17" s="81" customFormat="1">
      <c r="A182"/>
      <c r="B182" s="7" t="s">
        <v>208</v>
      </c>
      <c r="C182" s="85">
        <v>0.3</v>
      </c>
      <c r="D182" s="90">
        <v>14</v>
      </c>
      <c r="E182" s="86">
        <f t="shared" si="60"/>
        <v>0.36090571059879356</v>
      </c>
      <c r="F182" s="141">
        <f t="shared" si="61"/>
        <v>0.40100634510977062</v>
      </c>
      <c r="G182" s="123">
        <f t="shared" ref="G182:G204" si="63">+F182/2</f>
        <v>0.20050317255488531</v>
      </c>
      <c r="H182" s="87">
        <f t="shared" si="62"/>
        <v>0.33668781703256878</v>
      </c>
      <c r="I182" s="223">
        <f>+F182</f>
        <v>0.40100634510977062</v>
      </c>
      <c r="J182" s="215">
        <f>+G182</f>
        <v>0.20050317255488531</v>
      </c>
      <c r="K182"/>
      <c r="L182" s="83"/>
      <c r="M182" s="83"/>
      <c r="N182" s="83"/>
      <c r="O182" s="83"/>
      <c r="P182" s="83"/>
      <c r="Q182" s="83"/>
    </row>
    <row r="183" spans="1:17" s="81" customFormat="1">
      <c r="A183"/>
      <c r="B183" s="7" t="s">
        <v>209</v>
      </c>
      <c r="C183" s="85">
        <v>0.3</v>
      </c>
      <c r="D183" s="90">
        <v>17</v>
      </c>
      <c r="E183" s="86">
        <f t="shared" si="60"/>
        <v>0.43824264858424933</v>
      </c>
      <c r="F183" s="141">
        <f t="shared" si="61"/>
        <v>0.48693627620472146</v>
      </c>
      <c r="G183" s="123">
        <f t="shared" si="63"/>
        <v>0.24346813810236073</v>
      </c>
      <c r="H183" s="87">
        <f t="shared" si="62"/>
        <v>0.62312092068240499</v>
      </c>
      <c r="I183" s="223">
        <f t="shared" ref="I183:I203" si="64">+F183</f>
        <v>0.48693627620472146</v>
      </c>
      <c r="J183" s="178">
        <f>+G183</f>
        <v>0.24346813810236073</v>
      </c>
      <c r="K183"/>
      <c r="L183" s="83"/>
      <c r="M183" s="83"/>
      <c r="N183" s="83"/>
      <c r="O183" s="83"/>
      <c r="P183" s="83"/>
      <c r="Q183" s="83"/>
    </row>
    <row r="184" spans="1:17" s="81" customFormat="1" ht="15" customHeight="1">
      <c r="A184"/>
      <c r="B184" s="7" t="s">
        <v>299</v>
      </c>
      <c r="C184" s="85">
        <v>0.3</v>
      </c>
      <c r="D184" s="90">
        <v>19</v>
      </c>
      <c r="E184" s="86">
        <f t="shared" si="60"/>
        <v>0.48980060724121982</v>
      </c>
      <c r="F184" s="141">
        <f t="shared" si="61"/>
        <v>0.54422289693468873</v>
      </c>
      <c r="G184" s="123">
        <f t="shared" si="63"/>
        <v>0.27211144846734436</v>
      </c>
      <c r="H184" s="87">
        <f t="shared" si="62"/>
        <v>0.81407632311562916</v>
      </c>
      <c r="I184" s="223">
        <f t="shared" si="64"/>
        <v>0.54422289693468873</v>
      </c>
      <c r="J184" s="170">
        <f t="shared" ref="J184:J202" si="65">+G184</f>
        <v>0.27211144846734436</v>
      </c>
      <c r="K184"/>
      <c r="L184" s="83"/>
      <c r="M184" s="83"/>
      <c r="N184" s="83"/>
      <c r="O184" s="83"/>
      <c r="P184" s="83"/>
      <c r="Q184" s="83"/>
    </row>
    <row r="185" spans="1:17" s="81" customFormat="1">
      <c r="A185"/>
      <c r="B185" s="7" t="s">
        <v>296</v>
      </c>
      <c r="C185" s="85">
        <v>0.35</v>
      </c>
      <c r="D185" s="90">
        <v>21</v>
      </c>
      <c r="E185" s="86">
        <f t="shared" si="60"/>
        <v>0.54135856589819031</v>
      </c>
      <c r="F185" s="141">
        <f t="shared" si="61"/>
        <v>0.60150951766465588</v>
      </c>
      <c r="G185" s="123">
        <f t="shared" si="63"/>
        <v>0.30075475883232794</v>
      </c>
      <c r="H185" s="87">
        <f t="shared" si="62"/>
        <v>0.71859862189901691</v>
      </c>
      <c r="I185" s="223">
        <f t="shared" si="64"/>
        <v>0.60150951766465588</v>
      </c>
      <c r="J185" s="170">
        <f>+G185</f>
        <v>0.30075475883232794</v>
      </c>
      <c r="K185"/>
      <c r="L185" s="83"/>
      <c r="M185" s="83"/>
      <c r="N185" s="83"/>
      <c r="O185" s="83"/>
      <c r="P185" s="83"/>
      <c r="Q185" s="83"/>
    </row>
    <row r="186" spans="1:17" s="81" customFormat="1" ht="15" customHeight="1">
      <c r="A186"/>
      <c r="B186" s="7" t="s">
        <v>295</v>
      </c>
      <c r="C186" s="85">
        <v>0.4</v>
      </c>
      <c r="D186" s="90">
        <v>23</v>
      </c>
      <c r="E186" s="86">
        <f t="shared" si="60"/>
        <v>0.59291652455516086</v>
      </c>
      <c r="F186" s="141">
        <f t="shared" si="61"/>
        <v>0.65879613839462314</v>
      </c>
      <c r="G186" s="123">
        <f t="shared" si="63"/>
        <v>0.32939806919731157</v>
      </c>
      <c r="H186" s="87">
        <f t="shared" si="62"/>
        <v>0.6469903459865578</v>
      </c>
      <c r="I186" s="223">
        <f t="shared" si="64"/>
        <v>0.65879613839462314</v>
      </c>
      <c r="J186" s="178">
        <f>+G186</f>
        <v>0.32939806919731157</v>
      </c>
      <c r="K186"/>
      <c r="L186" s="83"/>
      <c r="M186" s="83"/>
      <c r="N186" s="83"/>
      <c r="O186" s="83"/>
      <c r="P186" s="83"/>
      <c r="Q186" s="83"/>
    </row>
    <row r="187" spans="1:17" s="81" customFormat="1">
      <c r="A187"/>
      <c r="B187" s="7" t="s">
        <v>268</v>
      </c>
      <c r="C187" s="85">
        <v>0.45</v>
      </c>
      <c r="D187" s="90">
        <v>35</v>
      </c>
      <c r="E187" s="86">
        <f t="shared" si="60"/>
        <v>0.90226427649698382</v>
      </c>
      <c r="F187" s="141">
        <f t="shared" si="61"/>
        <v>1.0025158627744264</v>
      </c>
      <c r="G187" s="123">
        <f t="shared" si="63"/>
        <v>0.5012579313872132</v>
      </c>
      <c r="H187" s="87">
        <f t="shared" si="62"/>
        <v>1.2278130283876143</v>
      </c>
      <c r="I187" s="223">
        <f t="shared" si="64"/>
        <v>1.0025158627744264</v>
      </c>
      <c r="J187" s="170">
        <f t="shared" si="65"/>
        <v>0.5012579313872132</v>
      </c>
      <c r="K187"/>
      <c r="L187" s="83"/>
      <c r="M187" s="83"/>
      <c r="N187" s="83"/>
      <c r="O187" s="83"/>
      <c r="P187" s="83"/>
      <c r="Q187" s="83"/>
    </row>
    <row r="188" spans="1:17" s="81" customFormat="1">
      <c r="A188"/>
      <c r="B188" s="91" t="s">
        <v>302</v>
      </c>
      <c r="C188" s="92">
        <v>0.65</v>
      </c>
      <c r="D188" s="89">
        <v>37</v>
      </c>
      <c r="E188" s="86">
        <f t="shared" si="60"/>
        <v>0.95382223515395437</v>
      </c>
      <c r="F188" s="141">
        <f t="shared" si="61"/>
        <v>1.0598024835043938</v>
      </c>
      <c r="G188" s="123">
        <f t="shared" si="63"/>
        <v>0.52990124175219688</v>
      </c>
      <c r="H188" s="87">
        <f t="shared" si="62"/>
        <v>0.63046535923752878</v>
      </c>
      <c r="I188" s="223">
        <f t="shared" si="64"/>
        <v>1.0598024835043938</v>
      </c>
      <c r="J188" s="178">
        <f>+G188</f>
        <v>0.52990124175219688</v>
      </c>
      <c r="K188"/>
      <c r="L188" s="83"/>
      <c r="M188" s="83"/>
      <c r="N188" s="83"/>
      <c r="O188" s="83"/>
      <c r="P188" s="83"/>
      <c r="Q188" s="83"/>
    </row>
    <row r="189" spans="1:17" s="81" customFormat="1">
      <c r="A189"/>
      <c r="B189" s="113" t="s">
        <v>294</v>
      </c>
      <c r="C189" s="85">
        <v>0.25</v>
      </c>
      <c r="D189" s="90">
        <v>12</v>
      </c>
      <c r="E189" s="86">
        <f t="shared" si="60"/>
        <v>0.30934775194182307</v>
      </c>
      <c r="F189" s="141">
        <f t="shared" si="61"/>
        <v>0.34371972437980342</v>
      </c>
      <c r="G189" s="123">
        <f t="shared" si="63"/>
        <v>0.17185986218990171</v>
      </c>
      <c r="H189" s="87">
        <f t="shared" si="62"/>
        <v>0.37487889751921366</v>
      </c>
      <c r="I189" s="246">
        <v>0.35</v>
      </c>
      <c r="J189" s="255">
        <v>0.17</v>
      </c>
      <c r="K189"/>
      <c r="L189" s="83"/>
      <c r="M189" s="83"/>
      <c r="N189" s="83"/>
      <c r="O189" s="83"/>
      <c r="P189" s="83"/>
      <c r="Q189" s="83"/>
    </row>
    <row r="190" spans="1:17" s="81" customFormat="1">
      <c r="A190"/>
      <c r="B190" s="7" t="s">
        <v>269</v>
      </c>
      <c r="C190" s="85">
        <v>0.25</v>
      </c>
      <c r="D190" s="90">
        <v>12</v>
      </c>
      <c r="E190" s="86">
        <f t="shared" si="60"/>
        <v>0.30934775194182307</v>
      </c>
      <c r="F190" s="141">
        <f t="shared" si="61"/>
        <v>0.34371972437980342</v>
      </c>
      <c r="G190" s="123">
        <f t="shared" si="63"/>
        <v>0.17185986218990171</v>
      </c>
      <c r="H190" s="87">
        <f t="shared" si="62"/>
        <v>0.37487889751921366</v>
      </c>
      <c r="I190" s="247"/>
      <c r="J190" s="256"/>
      <c r="K190"/>
      <c r="L190" s="83"/>
      <c r="M190" s="83"/>
      <c r="N190" s="83"/>
      <c r="O190" s="83"/>
      <c r="P190" s="83"/>
      <c r="Q190" s="83"/>
    </row>
    <row r="191" spans="1:17" s="81" customFormat="1">
      <c r="A191"/>
      <c r="B191" s="7" t="s">
        <v>270</v>
      </c>
      <c r="C191" s="85">
        <v>0.3</v>
      </c>
      <c r="D191" s="90">
        <v>16</v>
      </c>
      <c r="E191" s="86">
        <f t="shared" si="60"/>
        <v>0.41246366925576405</v>
      </c>
      <c r="F191" s="141">
        <f t="shared" si="61"/>
        <v>0.45829296583973783</v>
      </c>
      <c r="G191" s="123">
        <f t="shared" si="63"/>
        <v>0.22914648291986892</v>
      </c>
      <c r="H191" s="87">
        <f t="shared" si="62"/>
        <v>0.52764321946579285</v>
      </c>
      <c r="I191" s="223">
        <f>+F191</f>
        <v>0.45829296583973783</v>
      </c>
      <c r="J191" s="215">
        <f>+G191</f>
        <v>0.22914648291986892</v>
      </c>
      <c r="K191"/>
      <c r="L191" s="83"/>
      <c r="M191" s="83"/>
      <c r="N191" s="83"/>
      <c r="O191" s="83"/>
      <c r="P191" s="83"/>
      <c r="Q191" s="83"/>
    </row>
    <row r="192" spans="1:17" s="81" customFormat="1">
      <c r="A192"/>
      <c r="B192" s="7" t="s">
        <v>271</v>
      </c>
      <c r="C192" s="85">
        <v>0.3</v>
      </c>
      <c r="D192" s="90">
        <v>18</v>
      </c>
      <c r="E192" s="86">
        <f t="shared" si="60"/>
        <v>0.46402162791273455</v>
      </c>
      <c r="F192" s="141">
        <f t="shared" si="61"/>
        <v>0.51557958656970504</v>
      </c>
      <c r="G192" s="123">
        <f t="shared" si="63"/>
        <v>0.25778979328485252</v>
      </c>
      <c r="H192" s="87">
        <f t="shared" si="62"/>
        <v>0.71859862189901691</v>
      </c>
      <c r="I192" s="223">
        <f t="shared" si="64"/>
        <v>0.51557958656970504</v>
      </c>
      <c r="J192" s="170">
        <f t="shared" si="65"/>
        <v>0.25778979328485252</v>
      </c>
      <c r="K192"/>
      <c r="L192" s="83"/>
      <c r="M192" s="83"/>
      <c r="N192" s="83"/>
      <c r="O192" s="83"/>
      <c r="P192" s="83"/>
      <c r="Q192" s="83"/>
    </row>
    <row r="193" spans="1:17" s="81" customFormat="1">
      <c r="A193"/>
      <c r="B193" s="7" t="s">
        <v>210</v>
      </c>
      <c r="C193" s="85">
        <v>0.3</v>
      </c>
      <c r="D193" s="90">
        <v>21</v>
      </c>
      <c r="E193" s="86">
        <f t="shared" si="60"/>
        <v>0.54135856589819031</v>
      </c>
      <c r="F193" s="141">
        <f t="shared" si="61"/>
        <v>0.60150951766465588</v>
      </c>
      <c r="G193" s="123">
        <f t="shared" si="63"/>
        <v>0.30075475883232794</v>
      </c>
      <c r="H193" s="87">
        <f t="shared" si="62"/>
        <v>1.005031725548853</v>
      </c>
      <c r="I193" s="223">
        <f t="shared" si="64"/>
        <v>0.60150951766465588</v>
      </c>
      <c r="J193" s="178">
        <f>+G193</f>
        <v>0.30075475883232794</v>
      </c>
      <c r="K193"/>
      <c r="L193" s="83"/>
      <c r="M193" s="83"/>
      <c r="N193" s="83"/>
      <c r="O193" s="83"/>
      <c r="P193" s="83"/>
      <c r="Q193" s="83"/>
    </row>
    <row r="194" spans="1:17" s="81" customFormat="1">
      <c r="A194"/>
      <c r="B194" s="7" t="s">
        <v>272</v>
      </c>
      <c r="C194" s="85">
        <v>0.3</v>
      </c>
      <c r="D194" s="90">
        <v>23</v>
      </c>
      <c r="E194" s="86">
        <f t="shared" si="60"/>
        <v>0.59291652455516086</v>
      </c>
      <c r="F194" s="141">
        <f t="shared" si="61"/>
        <v>0.65879613839462314</v>
      </c>
      <c r="G194" s="123">
        <f t="shared" si="63"/>
        <v>0.32939806919731157</v>
      </c>
      <c r="H194" s="87">
        <f t="shared" si="62"/>
        <v>1.1959871279820773</v>
      </c>
      <c r="I194" s="223">
        <f t="shared" si="64"/>
        <v>0.65879613839462314</v>
      </c>
      <c r="J194" s="178">
        <f t="shared" si="65"/>
        <v>0.32939806919731157</v>
      </c>
      <c r="K194"/>
      <c r="L194" s="83"/>
      <c r="M194" s="83"/>
      <c r="N194" s="83"/>
      <c r="O194" s="83"/>
      <c r="P194" s="83"/>
      <c r="Q194" s="83"/>
    </row>
    <row r="195" spans="1:17" s="81" customFormat="1">
      <c r="A195"/>
      <c r="B195" s="7" t="s">
        <v>273</v>
      </c>
      <c r="C195" s="85">
        <v>0.35</v>
      </c>
      <c r="D195" s="90">
        <v>25</v>
      </c>
      <c r="E195" s="86">
        <f t="shared" si="60"/>
        <v>0.6444744832121313</v>
      </c>
      <c r="F195" s="141">
        <f t="shared" si="61"/>
        <v>0.7160827591245903</v>
      </c>
      <c r="G195" s="123">
        <f t="shared" si="63"/>
        <v>0.35804137956229515</v>
      </c>
      <c r="H195" s="87">
        <f t="shared" si="62"/>
        <v>1.0459507403559725</v>
      </c>
      <c r="I195" s="223">
        <f t="shared" si="64"/>
        <v>0.7160827591245903</v>
      </c>
      <c r="J195" s="178">
        <f t="shared" si="65"/>
        <v>0.35804137956229515</v>
      </c>
      <c r="K195"/>
      <c r="L195" s="83"/>
      <c r="M195" s="83"/>
      <c r="N195" s="83"/>
      <c r="O195" s="83"/>
      <c r="P195" s="83"/>
      <c r="Q195" s="83"/>
    </row>
    <row r="196" spans="1:17" s="81" customFormat="1">
      <c r="A196"/>
      <c r="B196" s="7" t="s">
        <v>274</v>
      </c>
      <c r="C196" s="85">
        <v>0.4</v>
      </c>
      <c r="D196" s="90">
        <v>28</v>
      </c>
      <c r="E196" s="86">
        <f t="shared" si="60"/>
        <v>0.72181142119758712</v>
      </c>
      <c r="F196" s="141">
        <f t="shared" si="61"/>
        <v>0.80201269021954125</v>
      </c>
      <c r="G196" s="123">
        <f t="shared" si="63"/>
        <v>0.40100634510977062</v>
      </c>
      <c r="H196" s="87">
        <f t="shared" si="62"/>
        <v>1.005031725548853</v>
      </c>
      <c r="I196" s="223">
        <f t="shared" si="64"/>
        <v>0.80201269021954125</v>
      </c>
      <c r="J196" s="178">
        <f>+G196</f>
        <v>0.40100634510977062</v>
      </c>
      <c r="K196"/>
      <c r="L196" s="83"/>
      <c r="M196" s="83"/>
      <c r="N196" s="83"/>
      <c r="O196" s="83"/>
      <c r="P196" s="83"/>
      <c r="Q196" s="83"/>
    </row>
    <row r="197" spans="1:17" s="81" customFormat="1">
      <c r="A197"/>
      <c r="B197" s="7" t="s">
        <v>275</v>
      </c>
      <c r="C197" s="85">
        <v>0.45</v>
      </c>
      <c r="D197" s="90">
        <v>35</v>
      </c>
      <c r="E197" s="86">
        <f t="shared" si="60"/>
        <v>0.90226427649698382</v>
      </c>
      <c r="F197" s="141">
        <f t="shared" si="61"/>
        <v>1.0025158627744264</v>
      </c>
      <c r="G197" s="123">
        <f t="shared" si="63"/>
        <v>0.5012579313872132</v>
      </c>
      <c r="H197" s="87">
        <f t="shared" si="62"/>
        <v>1.2278130283876143</v>
      </c>
      <c r="I197" s="223">
        <f t="shared" si="64"/>
        <v>1.0025158627744264</v>
      </c>
      <c r="J197" s="178">
        <f>+G197</f>
        <v>0.5012579313872132</v>
      </c>
      <c r="K197"/>
      <c r="L197" s="83"/>
      <c r="M197" s="83"/>
      <c r="N197" s="83"/>
      <c r="O197" s="83"/>
      <c r="P197" s="83"/>
      <c r="Q197" s="83"/>
    </row>
    <row r="198" spans="1:17" s="81" customFormat="1">
      <c r="A198"/>
      <c r="B198" s="7" t="s">
        <v>265</v>
      </c>
      <c r="C198" s="85">
        <v>0.85</v>
      </c>
      <c r="D198" s="90">
        <v>37</v>
      </c>
      <c r="E198" s="86">
        <f t="shared" si="60"/>
        <v>0.95382223515395437</v>
      </c>
      <c r="F198" s="141">
        <f t="shared" si="61"/>
        <v>1.0598024835043938</v>
      </c>
      <c r="G198" s="123">
        <f t="shared" si="63"/>
        <v>0.52990124175219688</v>
      </c>
      <c r="H198" s="87">
        <f t="shared" si="62"/>
        <v>0.24682645118163976</v>
      </c>
      <c r="I198" s="223">
        <f t="shared" si="64"/>
        <v>1.0598024835043938</v>
      </c>
      <c r="J198" s="178">
        <f>+G198</f>
        <v>0.52990124175219688</v>
      </c>
      <c r="K198"/>
      <c r="L198" s="83"/>
      <c r="M198" s="83"/>
      <c r="N198" s="83"/>
      <c r="O198" s="83"/>
      <c r="P198" s="83"/>
      <c r="Q198" s="83"/>
    </row>
    <row r="199" spans="1:17" s="81" customFormat="1">
      <c r="A199"/>
      <c r="B199" s="7" t="s">
        <v>266</v>
      </c>
      <c r="C199" s="85">
        <v>0.95</v>
      </c>
      <c r="D199" s="90">
        <v>40</v>
      </c>
      <c r="E199" s="86">
        <f t="shared" si="60"/>
        <v>1.0311591731394101</v>
      </c>
      <c r="F199" s="141">
        <f t="shared" si="61"/>
        <v>1.1457324145993446</v>
      </c>
      <c r="G199" s="123">
        <f t="shared" si="63"/>
        <v>0.5728662072996723</v>
      </c>
      <c r="H199" s="87">
        <f t="shared" si="62"/>
        <v>0.20603412063088911</v>
      </c>
      <c r="I199" s="223">
        <f t="shared" si="64"/>
        <v>1.1457324145993446</v>
      </c>
      <c r="J199" s="178">
        <f>+G199</f>
        <v>0.5728662072996723</v>
      </c>
      <c r="K199"/>
      <c r="L199" s="83"/>
      <c r="M199" s="83"/>
      <c r="N199" s="83"/>
      <c r="O199" s="83"/>
      <c r="P199" s="83"/>
      <c r="Q199" s="83"/>
    </row>
    <row r="200" spans="1:17" s="81" customFormat="1">
      <c r="A200"/>
      <c r="B200" s="7" t="s">
        <v>211</v>
      </c>
      <c r="C200" s="85">
        <v>0.35</v>
      </c>
      <c r="D200" s="90">
        <v>19</v>
      </c>
      <c r="E200" s="86">
        <f t="shared" si="60"/>
        <v>0.48980060724121982</v>
      </c>
      <c r="F200" s="141">
        <f t="shared" si="61"/>
        <v>0.54422289693468873</v>
      </c>
      <c r="G200" s="123">
        <f t="shared" si="63"/>
        <v>0.27211144846734436</v>
      </c>
      <c r="H200" s="87">
        <f t="shared" si="62"/>
        <v>0.5549225626705393</v>
      </c>
      <c r="I200" s="223">
        <f t="shared" si="64"/>
        <v>0.54422289693468873</v>
      </c>
      <c r="J200" s="178">
        <f t="shared" si="65"/>
        <v>0.27211144846734436</v>
      </c>
      <c r="K200"/>
      <c r="L200" s="83"/>
      <c r="M200" s="83"/>
      <c r="N200" s="83"/>
      <c r="O200" s="83"/>
      <c r="P200" s="83"/>
      <c r="Q200" s="83"/>
    </row>
    <row r="201" spans="1:17" s="81" customFormat="1">
      <c r="A201"/>
      <c r="B201" s="7" t="s">
        <v>212</v>
      </c>
      <c r="C201" s="85">
        <v>0.35</v>
      </c>
      <c r="D201" s="90">
        <v>22</v>
      </c>
      <c r="E201" s="86">
        <f t="shared" si="60"/>
        <v>0.56713754522667559</v>
      </c>
      <c r="F201" s="141">
        <f t="shared" si="61"/>
        <v>0.63015282802963957</v>
      </c>
      <c r="G201" s="123">
        <f t="shared" si="63"/>
        <v>0.31507641401481978</v>
      </c>
      <c r="H201" s="87">
        <f t="shared" si="62"/>
        <v>0.80043665151325605</v>
      </c>
      <c r="I201" s="223">
        <f t="shared" si="64"/>
        <v>0.63015282802963957</v>
      </c>
      <c r="J201" s="178">
        <v>0.31</v>
      </c>
      <c r="K201"/>
      <c r="L201" s="83"/>
      <c r="M201" s="83"/>
      <c r="N201" s="83"/>
      <c r="O201" s="83"/>
      <c r="P201" s="83"/>
      <c r="Q201" s="83"/>
    </row>
    <row r="202" spans="1:17" s="81" customFormat="1">
      <c r="A202"/>
      <c r="B202" s="7" t="s">
        <v>213</v>
      </c>
      <c r="C202" s="85">
        <v>0.4</v>
      </c>
      <c r="D202" s="90">
        <v>25</v>
      </c>
      <c r="E202" s="86">
        <f t="shared" si="60"/>
        <v>0.6444744832121313</v>
      </c>
      <c r="F202" s="141">
        <f t="shared" si="61"/>
        <v>0.7160827591245903</v>
      </c>
      <c r="G202" s="123">
        <f t="shared" si="63"/>
        <v>0.35804137956229515</v>
      </c>
      <c r="H202" s="87">
        <f t="shared" si="62"/>
        <v>0.79020689781147568</v>
      </c>
      <c r="I202" s="223">
        <f t="shared" si="64"/>
        <v>0.7160827591245903</v>
      </c>
      <c r="J202" s="178">
        <f t="shared" si="65"/>
        <v>0.35804137956229515</v>
      </c>
      <c r="K202"/>
      <c r="L202" s="83"/>
      <c r="M202" s="83"/>
      <c r="N202" s="83"/>
      <c r="O202" s="83"/>
      <c r="P202" s="83"/>
      <c r="Q202" s="83"/>
    </row>
    <row r="203" spans="1:17" s="81" customFormat="1">
      <c r="A203"/>
      <c r="B203" s="7" t="s">
        <v>214</v>
      </c>
      <c r="C203" s="85">
        <v>0.5</v>
      </c>
      <c r="D203" s="90">
        <v>29</v>
      </c>
      <c r="E203" s="86">
        <f t="shared" si="60"/>
        <v>0.7475904005260724</v>
      </c>
      <c r="F203" s="141">
        <f t="shared" si="61"/>
        <v>0.83065600058452482</v>
      </c>
      <c r="G203" s="123">
        <f t="shared" si="63"/>
        <v>0.41532800029226241</v>
      </c>
      <c r="H203" s="87">
        <f t="shared" si="62"/>
        <v>0.66131200116904965</v>
      </c>
      <c r="I203" s="223">
        <f t="shared" si="64"/>
        <v>0.83065600058452482</v>
      </c>
      <c r="J203" s="178">
        <v>0.41</v>
      </c>
      <c r="K203"/>
      <c r="L203" s="83"/>
      <c r="M203" s="83"/>
      <c r="N203" s="83"/>
      <c r="O203" s="83"/>
      <c r="P203" s="83"/>
      <c r="Q203" s="83"/>
    </row>
    <row r="204" spans="1:17">
      <c r="B204" s="7" t="s">
        <v>122</v>
      </c>
      <c r="C204" s="85">
        <v>0.25</v>
      </c>
      <c r="D204" s="90">
        <v>12</v>
      </c>
      <c r="E204" s="88">
        <f t="shared" si="60"/>
        <v>0.30934775194182307</v>
      </c>
      <c r="F204" s="141">
        <f t="shared" si="61"/>
        <v>0.34371972437980342</v>
      </c>
      <c r="G204" s="123">
        <f t="shared" si="63"/>
        <v>0.17185986218990171</v>
      </c>
      <c r="H204" s="87">
        <f t="shared" si="62"/>
        <v>0.37487889751921366</v>
      </c>
      <c r="I204" s="223">
        <v>0.35</v>
      </c>
      <c r="J204" s="178">
        <v>0.17</v>
      </c>
    </row>
    <row r="205" spans="1:17" s="81" customFormat="1">
      <c r="A205"/>
      <c r="B205" s="83"/>
      <c r="C205" s="83"/>
      <c r="D205" s="102"/>
      <c r="E205" s="83"/>
      <c r="F205" s="101"/>
      <c r="G205" s="101"/>
      <c r="H205" s="83"/>
      <c r="I205" s="218"/>
      <c r="J205" s="101"/>
      <c r="K205"/>
      <c r="L205" s="83"/>
      <c r="M205" s="83"/>
      <c r="N205" s="83"/>
      <c r="O205" s="83"/>
      <c r="P205" s="83"/>
      <c r="Q205" s="83"/>
    </row>
    <row r="206" spans="1:17" s="81" customFormat="1" ht="29.25" customHeight="1">
      <c r="A206"/>
      <c r="B206" s="254" t="s">
        <v>262</v>
      </c>
      <c r="C206" s="254"/>
      <c r="D206" s="254"/>
      <c r="E206" s="254"/>
      <c r="F206" s="254"/>
      <c r="G206" s="254"/>
      <c r="H206" s="254"/>
      <c r="I206" s="254"/>
      <c r="J206" s="254"/>
      <c r="K206"/>
      <c r="L206" s="83"/>
      <c r="M206" s="83"/>
      <c r="N206" s="83"/>
      <c r="O206" s="83"/>
      <c r="P206" s="83"/>
      <c r="Q206" s="83"/>
    </row>
    <row r="207" spans="1:17" s="81" customFormat="1" ht="36" customHeight="1">
      <c r="A207"/>
      <c r="B207" s="155" t="s">
        <v>102</v>
      </c>
      <c r="C207" s="154" t="s">
        <v>103</v>
      </c>
      <c r="D207" s="155" t="s">
        <v>104</v>
      </c>
      <c r="E207" s="154" t="s">
        <v>303</v>
      </c>
      <c r="F207" s="156" t="s">
        <v>124</v>
      </c>
      <c r="G207" s="156" t="s">
        <v>125</v>
      </c>
      <c r="H207" s="154" t="s">
        <v>107</v>
      </c>
      <c r="I207" s="249" t="s">
        <v>108</v>
      </c>
      <c r="J207" s="250"/>
      <c r="K207"/>
      <c r="L207" s="83"/>
      <c r="M207" s="83"/>
      <c r="N207" s="83"/>
      <c r="O207" s="83"/>
      <c r="P207" s="83"/>
      <c r="Q207" s="83"/>
    </row>
    <row r="208" spans="1:17" s="81" customFormat="1">
      <c r="A208"/>
      <c r="B208" s="7" t="s">
        <v>143</v>
      </c>
      <c r="C208" s="85">
        <v>0.25</v>
      </c>
      <c r="D208" s="119">
        <v>12</v>
      </c>
      <c r="E208" s="86">
        <f t="shared" ref="E208:E224" si="66">D208*$J$4</f>
        <v>0.30934775194182307</v>
      </c>
      <c r="F208" s="141">
        <f t="shared" ref="F208:F224" si="67">E208/0.9</f>
        <v>0.34371972437980342</v>
      </c>
      <c r="G208" s="141">
        <f>+F208/2</f>
        <v>0.17185986218990171</v>
      </c>
      <c r="H208" s="87">
        <f t="shared" ref="H208:H224" si="68">(F208-C208)/C208</f>
        <v>0.37487889751921366</v>
      </c>
      <c r="I208" s="223">
        <v>0.35</v>
      </c>
      <c r="J208" s="215">
        <v>0.17</v>
      </c>
      <c r="K208"/>
      <c r="L208" s="83"/>
      <c r="M208" s="83"/>
      <c r="N208" s="83"/>
      <c r="O208" s="83"/>
      <c r="P208" s="83"/>
      <c r="Q208" s="83"/>
    </row>
    <row r="209" spans="1:17" s="81" customFormat="1">
      <c r="A209"/>
      <c r="B209" s="7" t="s">
        <v>183</v>
      </c>
      <c r="C209" s="85">
        <v>0.3</v>
      </c>
      <c r="D209" s="119">
        <v>16</v>
      </c>
      <c r="E209" s="86">
        <f t="shared" si="66"/>
        <v>0.41246366925576405</v>
      </c>
      <c r="F209" s="141">
        <f t="shared" si="67"/>
        <v>0.45829296583973783</v>
      </c>
      <c r="G209" s="141">
        <f t="shared" ref="G209:G224" si="69">+F209/2</f>
        <v>0.22914648291986892</v>
      </c>
      <c r="H209" s="87">
        <f t="shared" si="68"/>
        <v>0.52764321946579285</v>
      </c>
      <c r="I209" s="223">
        <f>+F209</f>
        <v>0.45829296583973783</v>
      </c>
      <c r="J209" s="215">
        <f>+G209</f>
        <v>0.22914648291986892</v>
      </c>
      <c r="K209"/>
      <c r="L209" s="83"/>
      <c r="M209" s="83"/>
      <c r="N209" s="83"/>
      <c r="O209" s="83"/>
      <c r="P209" s="83"/>
      <c r="Q209" s="83"/>
    </row>
    <row r="210" spans="1:17" s="81" customFormat="1">
      <c r="A210"/>
      <c r="B210" s="7" t="s">
        <v>304</v>
      </c>
      <c r="C210" s="85">
        <v>0.35</v>
      </c>
      <c r="D210" s="119">
        <v>18</v>
      </c>
      <c r="E210" s="86">
        <f t="shared" si="66"/>
        <v>0.46402162791273455</v>
      </c>
      <c r="F210" s="141">
        <f t="shared" si="67"/>
        <v>0.51557958656970504</v>
      </c>
      <c r="G210" s="141">
        <f t="shared" si="69"/>
        <v>0.25778979328485252</v>
      </c>
      <c r="H210" s="87">
        <f t="shared" si="68"/>
        <v>0.47308453305630022</v>
      </c>
      <c r="I210" s="223">
        <f t="shared" ref="I210:I218" si="70">+F210</f>
        <v>0.51557958656970504</v>
      </c>
      <c r="J210" s="170">
        <f t="shared" ref="J210:J221" si="71">+G210</f>
        <v>0.25778979328485252</v>
      </c>
      <c r="K210"/>
      <c r="L210" s="83"/>
      <c r="M210" s="83"/>
      <c r="N210" s="83"/>
      <c r="O210" s="83"/>
      <c r="P210" s="83"/>
      <c r="Q210" s="83"/>
    </row>
    <row r="211" spans="1:17" s="81" customFormat="1">
      <c r="A211"/>
      <c r="B211" s="7" t="s">
        <v>305</v>
      </c>
      <c r="C211" s="85">
        <v>0.4</v>
      </c>
      <c r="D211" s="90">
        <v>23</v>
      </c>
      <c r="E211" s="86">
        <f t="shared" si="66"/>
        <v>0.59291652455516086</v>
      </c>
      <c r="F211" s="141">
        <f t="shared" si="67"/>
        <v>0.65879613839462314</v>
      </c>
      <c r="G211" s="141">
        <f t="shared" si="69"/>
        <v>0.32939806919731157</v>
      </c>
      <c r="H211" s="87">
        <f t="shared" si="68"/>
        <v>0.6469903459865578</v>
      </c>
      <c r="I211" s="223">
        <f t="shared" si="70"/>
        <v>0.65879613839462314</v>
      </c>
      <c r="J211" s="178">
        <f>+G211</f>
        <v>0.32939806919731157</v>
      </c>
      <c r="K211"/>
      <c r="L211" s="83"/>
      <c r="M211" s="83"/>
      <c r="N211" s="83"/>
      <c r="O211" s="83"/>
      <c r="P211" s="83"/>
      <c r="Q211" s="83"/>
    </row>
    <row r="212" spans="1:17" s="81" customFormat="1">
      <c r="A212"/>
      <c r="B212" s="91" t="s">
        <v>306</v>
      </c>
      <c r="C212" s="92">
        <v>0.65</v>
      </c>
      <c r="D212" s="89">
        <v>35</v>
      </c>
      <c r="E212" s="86">
        <f t="shared" si="66"/>
        <v>0.90226427649698382</v>
      </c>
      <c r="F212" s="141">
        <f t="shared" si="67"/>
        <v>1.0025158627744264</v>
      </c>
      <c r="G212" s="141">
        <f t="shared" si="69"/>
        <v>0.5012579313872132</v>
      </c>
      <c r="H212" s="87">
        <f t="shared" si="68"/>
        <v>0.54233209657604053</v>
      </c>
      <c r="I212" s="223">
        <f t="shared" si="70"/>
        <v>1.0025158627744264</v>
      </c>
      <c r="J212" s="170">
        <f>+G212</f>
        <v>0.5012579313872132</v>
      </c>
      <c r="K212"/>
      <c r="L212" s="83"/>
      <c r="M212" s="83"/>
      <c r="N212" s="83"/>
      <c r="O212" s="83"/>
      <c r="P212" s="83"/>
      <c r="Q212" s="83"/>
    </row>
    <row r="213" spans="1:17" s="81" customFormat="1">
      <c r="A213"/>
      <c r="B213" s="7" t="s">
        <v>307</v>
      </c>
      <c r="C213" s="85">
        <v>0.25</v>
      </c>
      <c r="D213" s="90">
        <v>12</v>
      </c>
      <c r="E213" s="86">
        <f t="shared" si="66"/>
        <v>0.30934775194182307</v>
      </c>
      <c r="F213" s="141">
        <f t="shared" si="67"/>
        <v>0.34371972437980342</v>
      </c>
      <c r="G213" s="141">
        <f t="shared" si="69"/>
        <v>0.17185986218990171</v>
      </c>
      <c r="H213" s="87">
        <f t="shared" si="68"/>
        <v>0.37487889751921366</v>
      </c>
      <c r="I213" s="223">
        <v>0.35</v>
      </c>
      <c r="J213" s="215">
        <v>0.17</v>
      </c>
      <c r="K213"/>
      <c r="L213" s="83"/>
      <c r="M213" s="83"/>
      <c r="N213" s="83"/>
      <c r="O213" s="83"/>
      <c r="P213" s="83"/>
      <c r="Q213" s="83"/>
    </row>
    <row r="214" spans="1:17" s="81" customFormat="1">
      <c r="A214"/>
      <c r="B214" s="7" t="s">
        <v>308</v>
      </c>
      <c r="C214" s="85">
        <v>0.3</v>
      </c>
      <c r="D214" s="90">
        <v>14</v>
      </c>
      <c r="E214" s="86">
        <f t="shared" si="66"/>
        <v>0.36090571059879356</v>
      </c>
      <c r="F214" s="141">
        <f t="shared" si="67"/>
        <v>0.40100634510977062</v>
      </c>
      <c r="G214" s="141">
        <f t="shared" si="69"/>
        <v>0.20050317255488531</v>
      </c>
      <c r="H214" s="87">
        <f t="shared" si="68"/>
        <v>0.33668781703256878</v>
      </c>
      <c r="I214" s="223">
        <f>+F214</f>
        <v>0.40100634510977062</v>
      </c>
      <c r="J214" s="215">
        <f>+G214</f>
        <v>0.20050317255488531</v>
      </c>
      <c r="K214"/>
      <c r="L214" s="83"/>
      <c r="M214" s="83"/>
      <c r="N214" s="83"/>
      <c r="O214" s="83"/>
      <c r="P214" s="83"/>
      <c r="Q214" s="83"/>
    </row>
    <row r="215" spans="1:17" s="81" customFormat="1" ht="15" customHeight="1">
      <c r="A215"/>
      <c r="B215" s="7" t="s">
        <v>309</v>
      </c>
      <c r="C215" s="85">
        <v>0.35</v>
      </c>
      <c r="D215" s="90">
        <v>16</v>
      </c>
      <c r="E215" s="86">
        <f t="shared" si="66"/>
        <v>0.41246366925576405</v>
      </c>
      <c r="F215" s="141">
        <f t="shared" si="67"/>
        <v>0.45829296583973783</v>
      </c>
      <c r="G215" s="141">
        <f t="shared" si="69"/>
        <v>0.22914648291986892</v>
      </c>
      <c r="H215" s="87">
        <f t="shared" si="68"/>
        <v>0.30940847382782244</v>
      </c>
      <c r="I215" s="223">
        <f>+F215</f>
        <v>0.45829296583973783</v>
      </c>
      <c r="J215" s="215">
        <f>+G215</f>
        <v>0.22914648291986892</v>
      </c>
      <c r="K215"/>
      <c r="L215" s="83"/>
      <c r="M215" s="83"/>
      <c r="N215" s="83"/>
      <c r="O215" s="83"/>
      <c r="P215" s="83"/>
      <c r="Q215" s="83"/>
    </row>
    <row r="216" spans="1:17" s="81" customFormat="1" ht="15" customHeight="1">
      <c r="A216"/>
      <c r="B216" s="7" t="s">
        <v>310</v>
      </c>
      <c r="C216" s="85">
        <v>0.35</v>
      </c>
      <c r="D216" s="90">
        <v>21</v>
      </c>
      <c r="E216" s="86">
        <f t="shared" si="66"/>
        <v>0.54135856589819031</v>
      </c>
      <c r="F216" s="141">
        <f t="shared" si="67"/>
        <v>0.60150951766465588</v>
      </c>
      <c r="G216" s="141">
        <f t="shared" si="69"/>
        <v>0.30075475883232794</v>
      </c>
      <c r="H216" s="87">
        <f t="shared" si="68"/>
        <v>0.71859862189901691</v>
      </c>
      <c r="I216" s="223">
        <f t="shared" si="70"/>
        <v>0.60150951766465588</v>
      </c>
      <c r="J216" s="170">
        <f>+G216</f>
        <v>0.30075475883232794</v>
      </c>
      <c r="K216"/>
      <c r="L216" s="83"/>
      <c r="M216" s="83"/>
      <c r="N216" s="83"/>
      <c r="O216" s="83"/>
      <c r="P216" s="83"/>
      <c r="Q216" s="83"/>
    </row>
    <row r="217" spans="1:17" s="81" customFormat="1">
      <c r="A217"/>
      <c r="B217" s="7" t="s">
        <v>311</v>
      </c>
      <c r="C217" s="85">
        <v>0.4</v>
      </c>
      <c r="D217" s="90">
        <v>24</v>
      </c>
      <c r="E217" s="86">
        <f t="shared" si="66"/>
        <v>0.61869550388364614</v>
      </c>
      <c r="F217" s="141">
        <f t="shared" si="67"/>
        <v>0.68743944875960683</v>
      </c>
      <c r="G217" s="141">
        <f t="shared" si="69"/>
        <v>0.34371972437980342</v>
      </c>
      <c r="H217" s="87">
        <f t="shared" si="68"/>
        <v>0.71859862189901702</v>
      </c>
      <c r="I217" s="223">
        <f t="shared" si="70"/>
        <v>0.68743944875960683</v>
      </c>
      <c r="J217" s="178">
        <f>+G217</f>
        <v>0.34371972437980342</v>
      </c>
      <c r="K217"/>
      <c r="L217" s="83"/>
      <c r="M217" s="83"/>
      <c r="N217" s="83"/>
      <c r="O217" s="83"/>
      <c r="P217" s="83"/>
      <c r="Q217" s="83"/>
    </row>
    <row r="218" spans="1:17" s="81" customFormat="1">
      <c r="A218"/>
      <c r="B218" s="7" t="s">
        <v>312</v>
      </c>
      <c r="C218" s="85">
        <v>0.45</v>
      </c>
      <c r="D218" s="90">
        <v>26</v>
      </c>
      <c r="E218" s="86">
        <f t="shared" si="66"/>
        <v>0.67025346254061657</v>
      </c>
      <c r="F218" s="141">
        <f t="shared" si="67"/>
        <v>0.74472606948957398</v>
      </c>
      <c r="G218" s="141">
        <f t="shared" si="69"/>
        <v>0.37236303474478699</v>
      </c>
      <c r="H218" s="87">
        <f t="shared" si="68"/>
        <v>0.65494682108794211</v>
      </c>
      <c r="I218" s="223">
        <f t="shared" si="70"/>
        <v>0.74472606948957398</v>
      </c>
      <c r="J218" s="170">
        <f>+G218</f>
        <v>0.37236303474478699</v>
      </c>
      <c r="K218"/>
      <c r="L218" s="83"/>
      <c r="M218" s="83"/>
      <c r="N218" s="83"/>
      <c r="O218" s="83"/>
      <c r="P218" s="83"/>
      <c r="Q218" s="83"/>
    </row>
    <row r="219" spans="1:17" s="81" customFormat="1">
      <c r="A219"/>
      <c r="B219" s="7" t="s">
        <v>313</v>
      </c>
      <c r="C219" s="85">
        <v>0.65</v>
      </c>
      <c r="D219" s="90">
        <v>33</v>
      </c>
      <c r="E219" s="86">
        <f t="shared" si="66"/>
        <v>0.85070631784001338</v>
      </c>
      <c r="F219" s="141">
        <f t="shared" si="67"/>
        <v>0.94522924204445924</v>
      </c>
      <c r="G219" s="141">
        <f t="shared" si="69"/>
        <v>0.47261462102222962</v>
      </c>
      <c r="H219" s="87">
        <f t="shared" si="68"/>
        <v>0.45419883391455262</v>
      </c>
      <c r="I219" s="246">
        <f>AVERAGE(F219:F220)</f>
        <v>0.94522924204445924</v>
      </c>
      <c r="J219" s="246">
        <f>+G219</f>
        <v>0.47261462102222962</v>
      </c>
      <c r="K219"/>
      <c r="L219" s="83"/>
      <c r="M219" s="83"/>
      <c r="N219" s="83"/>
      <c r="O219" s="83"/>
      <c r="P219" s="83"/>
      <c r="Q219" s="83"/>
    </row>
    <row r="220" spans="1:17" s="81" customFormat="1">
      <c r="A220"/>
      <c r="B220" s="7" t="s">
        <v>314</v>
      </c>
      <c r="C220" s="85">
        <v>0.65</v>
      </c>
      <c r="D220" s="90">
        <v>33</v>
      </c>
      <c r="E220" s="86">
        <f t="shared" si="66"/>
        <v>0.85070631784001338</v>
      </c>
      <c r="F220" s="141">
        <f t="shared" si="67"/>
        <v>0.94522924204445924</v>
      </c>
      <c r="G220" s="141">
        <f t="shared" si="69"/>
        <v>0.47261462102222962</v>
      </c>
      <c r="H220" s="87">
        <f t="shared" si="68"/>
        <v>0.45419883391455262</v>
      </c>
      <c r="I220" s="248"/>
      <c r="J220" s="248"/>
      <c r="K220"/>
      <c r="L220" s="83"/>
      <c r="M220" s="83"/>
      <c r="N220" s="83"/>
      <c r="O220" s="83"/>
      <c r="P220" s="83"/>
      <c r="Q220" s="83"/>
    </row>
    <row r="221" spans="1:17" s="81" customFormat="1">
      <c r="A221"/>
      <c r="B221" s="7" t="s">
        <v>315</v>
      </c>
      <c r="C221" s="85">
        <v>0.45</v>
      </c>
      <c r="D221" s="90">
        <v>29</v>
      </c>
      <c r="E221" s="86">
        <f t="shared" si="66"/>
        <v>0.7475904005260724</v>
      </c>
      <c r="F221" s="141">
        <f t="shared" si="67"/>
        <v>0.83065600058452482</v>
      </c>
      <c r="G221" s="141">
        <f t="shared" si="69"/>
        <v>0.41532800029226241</v>
      </c>
      <c r="H221" s="87">
        <f t="shared" si="68"/>
        <v>0.84590222352116617</v>
      </c>
      <c r="I221" s="246">
        <f>AVERAGE(F221:F223)</f>
        <v>0.84020377070618613</v>
      </c>
      <c r="J221" s="246">
        <f t="shared" si="71"/>
        <v>0.41532800029226241</v>
      </c>
      <c r="K221"/>
      <c r="L221" s="83"/>
      <c r="M221" s="83"/>
      <c r="N221" s="83"/>
      <c r="O221" s="83"/>
      <c r="P221" s="83"/>
      <c r="Q221" s="83"/>
    </row>
    <row r="222" spans="1:17" s="81" customFormat="1">
      <c r="A222"/>
      <c r="B222" s="7" t="s">
        <v>316</v>
      </c>
      <c r="C222" s="85">
        <v>0.45</v>
      </c>
      <c r="D222" s="90">
        <v>29</v>
      </c>
      <c r="E222" s="86">
        <f t="shared" si="66"/>
        <v>0.7475904005260724</v>
      </c>
      <c r="F222" s="141">
        <f t="shared" si="67"/>
        <v>0.83065600058452482</v>
      </c>
      <c r="G222" s="141">
        <f t="shared" si="69"/>
        <v>0.41532800029226241</v>
      </c>
      <c r="H222" s="87">
        <f t="shared" si="68"/>
        <v>0.84590222352116617</v>
      </c>
      <c r="I222" s="247"/>
      <c r="J222" s="247"/>
      <c r="K222"/>
      <c r="L222" s="83"/>
      <c r="M222" s="83"/>
      <c r="N222" s="83"/>
      <c r="O222" s="83"/>
      <c r="P222" s="83"/>
      <c r="Q222" s="83"/>
    </row>
    <row r="223" spans="1:17" s="81" customFormat="1">
      <c r="A223"/>
      <c r="B223" s="7" t="s">
        <v>317</v>
      </c>
      <c r="C223" s="85">
        <v>0.55000000000000004</v>
      </c>
      <c r="D223" s="90">
        <v>30</v>
      </c>
      <c r="E223" s="86">
        <f t="shared" si="66"/>
        <v>0.77336937985455756</v>
      </c>
      <c r="F223" s="141">
        <f t="shared" si="67"/>
        <v>0.8592993109495084</v>
      </c>
      <c r="G223" s="141">
        <f t="shared" si="69"/>
        <v>0.4296496554747542</v>
      </c>
      <c r="H223" s="87">
        <f t="shared" si="68"/>
        <v>0.56236238354456058</v>
      </c>
      <c r="I223" s="248"/>
      <c r="J223" s="248"/>
      <c r="K223"/>
      <c r="L223" s="83"/>
      <c r="M223" s="83"/>
      <c r="N223" s="83"/>
      <c r="O223" s="83"/>
      <c r="P223" s="83"/>
      <c r="Q223" s="83"/>
    </row>
    <row r="224" spans="1:17">
      <c r="B224" s="7" t="s">
        <v>122</v>
      </c>
      <c r="C224" s="85">
        <v>0.25</v>
      </c>
      <c r="D224" s="90">
        <v>12</v>
      </c>
      <c r="E224" s="88">
        <f t="shared" si="66"/>
        <v>0.30934775194182307</v>
      </c>
      <c r="F224" s="141">
        <f t="shared" si="67"/>
        <v>0.34371972437980342</v>
      </c>
      <c r="G224" s="141">
        <f t="shared" si="69"/>
        <v>0.17185986218990171</v>
      </c>
      <c r="H224" s="87">
        <f t="shared" si="68"/>
        <v>0.37487889751921366</v>
      </c>
      <c r="I224" s="223">
        <v>0.35</v>
      </c>
      <c r="J224" s="170">
        <v>0.17</v>
      </c>
    </row>
    <row r="225" spans="1:17" s="81" customFormat="1">
      <c r="A225"/>
      <c r="B225" s="114"/>
      <c r="C225" s="115"/>
      <c r="D225" s="118"/>
      <c r="E225" s="116"/>
      <c r="F225" s="125"/>
      <c r="G225" s="125"/>
      <c r="H225" s="117"/>
      <c r="I225" s="128"/>
      <c r="J225" s="128"/>
      <c r="K225"/>
      <c r="L225" s="83"/>
      <c r="M225" s="83"/>
      <c r="N225" s="83"/>
      <c r="O225" s="83"/>
      <c r="P225" s="83"/>
      <c r="Q225" s="83"/>
    </row>
    <row r="226" spans="1:17" s="81" customFormat="1">
      <c r="A226"/>
      <c r="B226" s="103" t="s">
        <v>116</v>
      </c>
      <c r="C226" s="115"/>
      <c r="D226" s="118"/>
      <c r="E226" s="116"/>
      <c r="F226" s="125"/>
      <c r="G226" s="125"/>
      <c r="H226" s="117"/>
      <c r="I226" s="128"/>
      <c r="J226" s="128"/>
      <c r="K226"/>
      <c r="L226" s="83"/>
      <c r="M226" s="83"/>
      <c r="N226" s="83"/>
      <c r="O226" s="83"/>
      <c r="P226" s="83"/>
      <c r="Q226" s="83"/>
    </row>
    <row r="227" spans="1:17" s="81" customFormat="1">
      <c r="A227"/>
      <c r="C227" s="83"/>
      <c r="D227" s="102"/>
      <c r="E227" s="83"/>
      <c r="F227" s="101"/>
      <c r="G227" s="101"/>
      <c r="H227" s="83"/>
      <c r="I227" s="218"/>
      <c r="J227" s="101"/>
      <c r="K227"/>
      <c r="L227" s="83"/>
      <c r="M227" s="83"/>
      <c r="N227" s="83"/>
      <c r="O227" s="83"/>
      <c r="P227" s="83"/>
      <c r="Q227" s="83"/>
    </row>
    <row r="228" spans="1:17" s="81" customFormat="1" ht="16" customHeight="1">
      <c r="A228"/>
      <c r="B228" s="245" t="s">
        <v>403</v>
      </c>
      <c r="C228" s="245"/>
      <c r="D228" s="245"/>
      <c r="E228" s="245"/>
      <c r="F228" s="245"/>
      <c r="G228" s="245"/>
      <c r="H228" s="245"/>
      <c r="I228" s="245"/>
      <c r="J228" s="245"/>
      <c r="K228"/>
      <c r="L228" s="83"/>
      <c r="M228" s="83"/>
      <c r="N228" s="83"/>
      <c r="O228" s="83"/>
      <c r="P228" s="83"/>
      <c r="Q228" s="83"/>
    </row>
    <row r="229" spans="1:17" s="81" customFormat="1">
      <c r="A229"/>
      <c r="B229" s="245"/>
      <c r="C229" s="245"/>
      <c r="D229" s="245"/>
      <c r="E229" s="245"/>
      <c r="F229" s="245"/>
      <c r="G229" s="245"/>
      <c r="H229" s="245"/>
      <c r="I229" s="245"/>
      <c r="J229" s="245"/>
      <c r="K229"/>
      <c r="L229" s="83"/>
      <c r="M229" s="83"/>
      <c r="N229" s="83"/>
      <c r="O229" s="83"/>
      <c r="P229" s="83"/>
      <c r="Q229" s="83"/>
    </row>
    <row r="230" spans="1:17" s="81" customFormat="1">
      <c r="A230"/>
      <c r="B230"/>
      <c r="C230"/>
      <c r="D230"/>
      <c r="E230"/>
      <c r="F230"/>
      <c r="G230"/>
      <c r="H230"/>
      <c r="I230" s="143"/>
      <c r="J230"/>
      <c r="K230"/>
      <c r="L230" s="83"/>
      <c r="M230" s="83"/>
      <c r="N230" s="83"/>
      <c r="O230" s="83"/>
      <c r="P230" s="83"/>
    </row>
    <row r="231" spans="1:17" s="81" customFormat="1">
      <c r="A231"/>
      <c r="B231"/>
      <c r="C231"/>
      <c r="D231"/>
      <c r="E231"/>
      <c r="F231"/>
      <c r="G231"/>
      <c r="H231"/>
      <c r="I231" s="143"/>
      <c r="J231"/>
      <c r="K231"/>
      <c r="L231" s="83"/>
      <c r="M231" s="83"/>
      <c r="N231" s="83"/>
      <c r="O231" s="83"/>
      <c r="P231" s="83"/>
    </row>
    <row r="232" spans="1:17" s="81" customFormat="1">
      <c r="A232"/>
      <c r="B232"/>
      <c r="C232"/>
      <c r="D232"/>
      <c r="E232"/>
      <c r="F232"/>
      <c r="G232"/>
      <c r="H232"/>
      <c r="I232" s="143"/>
      <c r="J232"/>
      <c r="K232"/>
      <c r="L232" s="83"/>
      <c r="M232" s="83"/>
      <c r="N232" s="83"/>
      <c r="O232" s="83"/>
      <c r="P232" s="83"/>
    </row>
    <row r="233" spans="1:17" s="81" customFormat="1">
      <c r="A233"/>
      <c r="B233"/>
      <c r="C233"/>
      <c r="D233"/>
      <c r="E233"/>
      <c r="F233"/>
      <c r="G233"/>
      <c r="H233"/>
      <c r="I233" s="143"/>
      <c r="J233"/>
      <c r="K233"/>
      <c r="L233" s="83"/>
      <c r="M233" s="83"/>
      <c r="N233" s="83"/>
      <c r="O233" s="83"/>
      <c r="P233" s="83"/>
    </row>
    <row r="234" spans="1:17" s="81" customFormat="1">
      <c r="A234"/>
      <c r="B234"/>
      <c r="C234"/>
      <c r="D234"/>
      <c r="E234"/>
      <c r="F234"/>
      <c r="G234"/>
      <c r="H234"/>
      <c r="I234" s="143"/>
      <c r="J234"/>
      <c r="K234"/>
      <c r="L234" s="83"/>
      <c r="M234" s="83"/>
      <c r="N234" s="83"/>
      <c r="O234" s="83"/>
      <c r="P234" s="83"/>
    </row>
    <row r="235" spans="1:17" s="81" customFormat="1">
      <c r="A235"/>
      <c r="B235"/>
      <c r="C235"/>
      <c r="D235"/>
      <c r="E235"/>
      <c r="F235"/>
      <c r="G235"/>
      <c r="H235"/>
      <c r="I235" s="143"/>
      <c r="J235"/>
      <c r="K235"/>
      <c r="L235" s="83"/>
      <c r="M235" s="83"/>
      <c r="N235" s="83"/>
      <c r="O235" s="83"/>
      <c r="P235" s="83"/>
    </row>
    <row r="236" spans="1:17" s="81" customFormat="1">
      <c r="A236"/>
      <c r="B236"/>
      <c r="C236"/>
      <c r="D236"/>
      <c r="E236"/>
      <c r="F236"/>
      <c r="G236"/>
      <c r="H236"/>
      <c r="I236" s="143"/>
      <c r="J236"/>
      <c r="K236"/>
      <c r="L236" s="83"/>
      <c r="M236" s="83"/>
      <c r="N236" s="83"/>
      <c r="O236" s="83"/>
      <c r="P236" s="83"/>
    </row>
    <row r="237" spans="1:17" s="81" customFormat="1">
      <c r="A237"/>
      <c r="B237"/>
      <c r="C237"/>
      <c r="D237"/>
      <c r="E237"/>
      <c r="F237"/>
      <c r="G237"/>
      <c r="H237"/>
      <c r="I237" s="143"/>
      <c r="J237"/>
      <c r="K237"/>
      <c r="L237" s="83"/>
      <c r="M237" s="83"/>
      <c r="N237" s="83"/>
      <c r="O237" s="83"/>
      <c r="P237" s="83"/>
    </row>
    <row r="238" spans="1:17" s="81" customFormat="1">
      <c r="A238"/>
      <c r="B238"/>
      <c r="C238"/>
      <c r="D238"/>
      <c r="E238"/>
      <c r="F238"/>
      <c r="G238"/>
      <c r="H238"/>
      <c r="I238" s="143"/>
      <c r="J238"/>
      <c r="K238"/>
      <c r="L238" s="83"/>
      <c r="M238" s="83"/>
      <c r="N238" s="83"/>
      <c r="O238" s="83"/>
      <c r="P238" s="83"/>
    </row>
    <row r="239" spans="1:17" s="81" customFormat="1">
      <c r="A239"/>
      <c r="B239"/>
      <c r="C239"/>
      <c r="D239"/>
      <c r="E239"/>
      <c r="F239"/>
      <c r="G239"/>
      <c r="H239"/>
      <c r="I239" s="143"/>
      <c r="J239"/>
      <c r="K239"/>
      <c r="L239" s="83"/>
      <c r="M239" s="83"/>
      <c r="N239" s="83"/>
      <c r="O239" s="83"/>
      <c r="P239" s="83"/>
    </row>
    <row r="240" spans="1:17" s="81" customFormat="1">
      <c r="A240"/>
      <c r="B240"/>
      <c r="C240"/>
      <c r="D240"/>
      <c r="E240"/>
      <c r="F240"/>
      <c r="G240"/>
      <c r="H240"/>
      <c r="I240" s="143"/>
      <c r="J240"/>
      <c r="K240"/>
      <c r="L240" s="83"/>
      <c r="M240" s="83"/>
      <c r="N240" s="83"/>
      <c r="O240" s="83"/>
      <c r="P240" s="83"/>
    </row>
    <row r="241" spans="1:16" s="81" customFormat="1">
      <c r="A241"/>
      <c r="B241"/>
      <c r="C241"/>
      <c r="D241"/>
      <c r="E241"/>
      <c r="F241"/>
      <c r="G241"/>
      <c r="H241"/>
      <c r="I241" s="143"/>
      <c r="J241"/>
      <c r="K241"/>
      <c r="L241" s="83"/>
      <c r="M241" s="83"/>
      <c r="N241" s="83"/>
      <c r="O241" s="83"/>
      <c r="P241" s="83"/>
    </row>
    <row r="242" spans="1:16" s="81" customFormat="1">
      <c r="A242"/>
      <c r="B242"/>
      <c r="C242"/>
      <c r="D242"/>
      <c r="E242"/>
      <c r="F242"/>
      <c r="G242"/>
      <c r="H242"/>
      <c r="I242" s="143"/>
      <c r="J242"/>
      <c r="K242"/>
      <c r="L242" s="83"/>
      <c r="M242" s="83"/>
      <c r="N242" s="83"/>
      <c r="O242" s="83"/>
      <c r="P242" s="83"/>
    </row>
    <row r="243" spans="1:16" s="81" customFormat="1">
      <c r="A243"/>
      <c r="B243"/>
      <c r="C243"/>
      <c r="D243"/>
      <c r="E243"/>
      <c r="F243"/>
      <c r="G243"/>
      <c r="H243"/>
      <c r="I243" s="143"/>
      <c r="J243"/>
      <c r="K243"/>
      <c r="L243" s="83"/>
      <c r="M243" s="83"/>
      <c r="N243" s="83"/>
      <c r="O243" s="83"/>
      <c r="P243" s="83"/>
    </row>
    <row r="244" spans="1:16" s="81" customFormat="1">
      <c r="A244"/>
      <c r="B244"/>
      <c r="C244"/>
      <c r="D244"/>
      <c r="E244"/>
      <c r="F244"/>
      <c r="G244"/>
      <c r="H244"/>
      <c r="I244" s="143"/>
      <c r="J244"/>
      <c r="K244"/>
      <c r="L244" s="83"/>
      <c r="M244" s="83"/>
      <c r="N244" s="83"/>
      <c r="O244" s="83"/>
      <c r="P244" s="83"/>
    </row>
    <row r="245" spans="1:16" s="81" customFormat="1">
      <c r="A245"/>
      <c r="B245"/>
      <c r="C245"/>
      <c r="D245"/>
      <c r="E245"/>
      <c r="F245"/>
      <c r="G245"/>
      <c r="H245"/>
      <c r="I245" s="143"/>
      <c r="J245"/>
      <c r="K245"/>
      <c r="L245" s="83"/>
      <c r="M245" s="83"/>
      <c r="N245" s="83"/>
      <c r="O245" s="83"/>
      <c r="P245" s="83"/>
    </row>
    <row r="246" spans="1:16" s="81" customFormat="1">
      <c r="A246"/>
      <c r="B246"/>
      <c r="C246"/>
      <c r="D246"/>
      <c r="E246"/>
      <c r="F246"/>
      <c r="G246"/>
      <c r="H246"/>
      <c r="I246" s="143"/>
      <c r="J246"/>
      <c r="K246"/>
      <c r="L246" s="83"/>
      <c r="M246" s="83"/>
      <c r="N246" s="83"/>
      <c r="O246" s="83"/>
      <c r="P246" s="83"/>
    </row>
    <row r="247" spans="1:16" s="81" customFormat="1">
      <c r="A247"/>
      <c r="B247"/>
      <c r="C247"/>
      <c r="D247"/>
      <c r="E247"/>
      <c r="F247"/>
      <c r="G247"/>
      <c r="H247"/>
      <c r="I247" s="143"/>
      <c r="J247"/>
      <c r="K247"/>
      <c r="L247" s="83"/>
      <c r="M247" s="83"/>
      <c r="N247" s="83"/>
      <c r="O247" s="83"/>
      <c r="P247" s="83"/>
    </row>
    <row r="248" spans="1:16" s="81" customFormat="1">
      <c r="A248"/>
      <c r="B248"/>
      <c r="C248"/>
      <c r="D248"/>
      <c r="E248"/>
      <c r="F248"/>
      <c r="G248"/>
      <c r="H248"/>
      <c r="I248" s="143"/>
      <c r="J248"/>
      <c r="K248"/>
      <c r="L248" s="83"/>
      <c r="M248" s="83"/>
      <c r="N248" s="83"/>
      <c r="O248" s="83"/>
      <c r="P248" s="83"/>
    </row>
    <row r="249" spans="1:16" s="81" customFormat="1">
      <c r="A249"/>
      <c r="B249"/>
      <c r="C249"/>
      <c r="D249"/>
      <c r="E249"/>
      <c r="F249"/>
      <c r="G249"/>
      <c r="H249"/>
      <c r="I249" s="143"/>
      <c r="J249"/>
      <c r="K249"/>
      <c r="L249" s="83"/>
      <c r="M249" s="83"/>
      <c r="N249" s="83"/>
      <c r="O249" s="83"/>
      <c r="P249" s="83"/>
    </row>
    <row r="250" spans="1:16" s="81" customFormat="1">
      <c r="A250"/>
      <c r="B250"/>
      <c r="C250"/>
      <c r="D250"/>
      <c r="E250"/>
      <c r="F250"/>
      <c r="G250"/>
      <c r="H250"/>
      <c r="I250" s="143"/>
      <c r="J250"/>
      <c r="K250"/>
      <c r="L250" s="83"/>
      <c r="M250" s="83"/>
      <c r="N250" s="83"/>
      <c r="O250" s="83"/>
      <c r="P250" s="83"/>
    </row>
    <row r="251" spans="1:16" s="81" customFormat="1">
      <c r="A251"/>
      <c r="B251"/>
      <c r="C251"/>
      <c r="D251"/>
      <c r="E251"/>
      <c r="F251"/>
      <c r="G251"/>
      <c r="H251"/>
      <c r="I251" s="143"/>
      <c r="J251"/>
      <c r="K251"/>
      <c r="L251" s="83"/>
      <c r="M251" s="83"/>
      <c r="N251" s="83"/>
      <c r="O251" s="83"/>
      <c r="P251" s="83"/>
    </row>
    <row r="252" spans="1:16" s="81" customFormat="1">
      <c r="A252"/>
      <c r="B252"/>
      <c r="C252"/>
      <c r="D252"/>
      <c r="E252"/>
      <c r="F252"/>
      <c r="G252"/>
      <c r="H252"/>
      <c r="I252" s="143"/>
      <c r="J252"/>
      <c r="K252"/>
      <c r="L252" s="83"/>
      <c r="M252" s="83"/>
      <c r="N252" s="83"/>
      <c r="O252" s="83"/>
      <c r="P252" s="83"/>
    </row>
    <row r="253" spans="1:16" s="81" customFormat="1">
      <c r="A253"/>
      <c r="B253"/>
      <c r="C253"/>
      <c r="D253"/>
      <c r="E253"/>
      <c r="F253"/>
      <c r="G253"/>
      <c r="H253"/>
      <c r="I253" s="143"/>
      <c r="J253"/>
      <c r="K253"/>
      <c r="L253" s="83"/>
      <c r="M253" s="83"/>
      <c r="N253" s="83"/>
      <c r="O253" s="83"/>
      <c r="P253" s="83"/>
    </row>
    <row r="254" spans="1:16" s="81" customFormat="1">
      <c r="A254"/>
      <c r="B254"/>
      <c r="C254"/>
      <c r="D254"/>
      <c r="E254"/>
      <c r="F254"/>
      <c r="G254"/>
      <c r="H254"/>
      <c r="I254" s="143"/>
      <c r="J254"/>
      <c r="K254"/>
      <c r="L254" s="83"/>
      <c r="M254" s="83"/>
      <c r="N254" s="83"/>
      <c r="O254" s="83"/>
      <c r="P254" s="83"/>
    </row>
    <row r="255" spans="1:16" s="81" customFormat="1">
      <c r="A255"/>
      <c r="B255"/>
      <c r="C255"/>
      <c r="D255"/>
      <c r="E255"/>
      <c r="F255"/>
      <c r="G255"/>
      <c r="H255"/>
      <c r="I255" s="143"/>
      <c r="J255"/>
      <c r="K255"/>
      <c r="L255" s="83"/>
      <c r="M255" s="83"/>
      <c r="N255" s="83"/>
      <c r="O255" s="83"/>
      <c r="P255" s="83"/>
    </row>
    <row r="256" spans="1:16" s="81" customFormat="1">
      <c r="A256"/>
      <c r="B256"/>
      <c r="C256"/>
      <c r="D256"/>
      <c r="E256"/>
      <c r="F256"/>
      <c r="G256"/>
      <c r="H256"/>
      <c r="I256" s="143"/>
      <c r="J256"/>
      <c r="K256"/>
      <c r="L256" s="83"/>
      <c r="M256" s="83"/>
      <c r="N256" s="83"/>
      <c r="O256" s="83"/>
      <c r="P256" s="83"/>
    </row>
    <row r="257" spans="1:17" s="81" customFormat="1">
      <c r="A257"/>
      <c r="B257"/>
      <c r="C257"/>
      <c r="D257"/>
      <c r="E257"/>
      <c r="F257"/>
      <c r="G257"/>
      <c r="H257"/>
      <c r="I257" s="143"/>
      <c r="J257"/>
      <c r="K257"/>
      <c r="L257" s="83"/>
      <c r="M257" s="83"/>
      <c r="N257" s="83"/>
      <c r="O257" s="83"/>
      <c r="P257" s="83"/>
    </row>
    <row r="258" spans="1:17" s="81" customFormat="1">
      <c r="A258"/>
      <c r="B258" s="83"/>
      <c r="C258" s="83"/>
      <c r="D258" s="102"/>
      <c r="E258" s="83"/>
      <c r="F258" s="101"/>
      <c r="G258" s="101"/>
      <c r="H258" s="83"/>
      <c r="I258" s="139"/>
      <c r="K258"/>
      <c r="L258" s="83"/>
      <c r="M258" s="83"/>
      <c r="N258" s="83"/>
      <c r="O258" s="83"/>
      <c r="P258" s="83"/>
      <c r="Q258" s="83"/>
    </row>
    <row r="259" spans="1:17" s="81" customFormat="1">
      <c r="A259"/>
      <c r="B259" s="83"/>
      <c r="C259" s="83"/>
      <c r="D259" s="102"/>
      <c r="E259" s="83"/>
      <c r="F259" s="101"/>
      <c r="G259" s="101"/>
      <c r="H259" s="83"/>
      <c r="I259" s="139"/>
      <c r="K259"/>
      <c r="L259" s="83"/>
      <c r="M259" s="83"/>
      <c r="N259" s="83"/>
      <c r="O259" s="83"/>
      <c r="P259" s="83"/>
      <c r="Q259" s="83"/>
    </row>
    <row r="260" spans="1:17" s="81" customFormat="1">
      <c r="A260"/>
      <c r="B260" s="83"/>
      <c r="C260" s="83"/>
      <c r="D260" s="102"/>
      <c r="E260" s="83"/>
      <c r="F260" s="101"/>
      <c r="G260" s="101"/>
      <c r="H260" s="83"/>
      <c r="I260" s="139"/>
      <c r="K260"/>
      <c r="L260" s="83"/>
      <c r="M260" s="83"/>
      <c r="N260" s="83"/>
      <c r="O260" s="83"/>
      <c r="P260" s="83"/>
      <c r="Q260" s="83"/>
    </row>
    <row r="261" spans="1:17" s="81" customFormat="1">
      <c r="A261"/>
      <c r="B261" s="83"/>
      <c r="C261" s="83"/>
      <c r="D261" s="102"/>
      <c r="E261" s="83"/>
      <c r="F261" s="101"/>
      <c r="G261" s="101"/>
      <c r="H261" s="83"/>
      <c r="I261" s="218"/>
      <c r="K261"/>
      <c r="L261" s="83"/>
      <c r="M261" s="83"/>
      <c r="N261" s="83"/>
      <c r="O261" s="83"/>
      <c r="P261" s="83"/>
      <c r="Q261" s="83"/>
    </row>
    <row r="262" spans="1:17" s="81" customFormat="1">
      <c r="A262"/>
      <c r="B262" s="83"/>
      <c r="C262" s="83"/>
      <c r="D262" s="102"/>
      <c r="E262" s="83"/>
      <c r="F262" s="101"/>
      <c r="G262" s="101"/>
      <c r="H262" s="83"/>
      <c r="I262" s="218"/>
      <c r="J262" s="101"/>
      <c r="K262"/>
      <c r="L262" s="83"/>
      <c r="M262" s="83"/>
      <c r="N262" s="83"/>
      <c r="O262" s="83"/>
      <c r="P262" s="83"/>
      <c r="Q262" s="83"/>
    </row>
    <row r="263" spans="1:17" s="81" customFormat="1">
      <c r="A263"/>
      <c r="B263" s="83"/>
      <c r="C263" s="83"/>
      <c r="D263" s="102"/>
      <c r="E263" s="83"/>
      <c r="F263" s="101"/>
      <c r="G263" s="101"/>
      <c r="H263" s="83"/>
      <c r="I263" s="218"/>
      <c r="J263" s="101"/>
      <c r="K263"/>
      <c r="L263" s="83"/>
      <c r="M263" s="83"/>
      <c r="N263" s="83"/>
      <c r="O263" s="83"/>
      <c r="P263" s="83"/>
      <c r="Q263" s="83"/>
    </row>
    <row r="264" spans="1:17" s="81" customFormat="1">
      <c r="A264"/>
      <c r="B264" s="83"/>
      <c r="C264" s="83"/>
      <c r="D264" s="102"/>
      <c r="E264" s="83"/>
      <c r="F264" s="101"/>
      <c r="G264" s="101"/>
      <c r="H264" s="83"/>
      <c r="I264" s="218"/>
      <c r="J264" s="101"/>
      <c r="K264"/>
      <c r="L264" s="83"/>
      <c r="M264" s="83"/>
      <c r="N264" s="83"/>
      <c r="O264" s="83"/>
      <c r="P264" s="83"/>
      <c r="Q264" s="83"/>
    </row>
    <row r="265" spans="1:17" s="81" customFormat="1">
      <c r="A265"/>
      <c r="B265" s="83"/>
      <c r="C265" s="83"/>
      <c r="D265" s="102"/>
      <c r="E265" s="83"/>
      <c r="F265" s="101"/>
      <c r="G265" s="101"/>
      <c r="H265" s="83"/>
      <c r="I265" s="218"/>
      <c r="J265" s="101"/>
      <c r="K265"/>
      <c r="L265" s="83"/>
      <c r="M265" s="83"/>
      <c r="N265" s="83"/>
      <c r="O265" s="83"/>
      <c r="P265" s="83"/>
      <c r="Q265" s="83"/>
    </row>
    <row r="266" spans="1:17" s="81" customFormat="1">
      <c r="A266"/>
      <c r="B266" s="83"/>
      <c r="C266" s="83"/>
      <c r="D266" s="102"/>
      <c r="E266" s="83"/>
      <c r="F266" s="101"/>
      <c r="G266" s="101"/>
      <c r="H266" s="83"/>
      <c r="I266" s="218"/>
      <c r="J266" s="101"/>
      <c r="K266"/>
      <c r="L266" s="83"/>
      <c r="M266" s="83"/>
      <c r="N266" s="83"/>
      <c r="O266" s="83"/>
      <c r="P266" s="83"/>
      <c r="Q266" s="83"/>
    </row>
    <row r="267" spans="1:17" s="81" customFormat="1">
      <c r="A267"/>
      <c r="B267" s="83"/>
      <c r="C267" s="83"/>
      <c r="D267" s="102"/>
      <c r="E267" s="83"/>
      <c r="F267" s="101"/>
      <c r="G267" s="101"/>
      <c r="H267" s="83"/>
      <c r="I267" s="218"/>
      <c r="J267" s="101"/>
      <c r="K267"/>
      <c r="L267" s="83"/>
      <c r="M267" s="83"/>
      <c r="N267" s="83"/>
      <c r="O267" s="83"/>
      <c r="P267" s="83"/>
      <c r="Q267" s="83"/>
    </row>
    <row r="268" spans="1:17" s="81" customFormat="1">
      <c r="A268"/>
      <c r="B268" s="83"/>
      <c r="C268" s="83"/>
      <c r="D268" s="102"/>
      <c r="E268" s="83"/>
      <c r="F268" s="101"/>
      <c r="G268" s="101"/>
      <c r="H268" s="83"/>
      <c r="I268" s="218"/>
      <c r="J268" s="101"/>
      <c r="K268"/>
      <c r="L268" s="83"/>
      <c r="M268" s="83"/>
      <c r="N268" s="83"/>
      <c r="O268" s="83"/>
      <c r="P268" s="83"/>
      <c r="Q268" s="83"/>
    </row>
    <row r="269" spans="1:17" s="81" customFormat="1">
      <c r="A269"/>
      <c r="B269" s="83"/>
      <c r="C269" s="83"/>
      <c r="D269" s="102"/>
      <c r="E269" s="83"/>
      <c r="F269" s="101"/>
      <c r="G269" s="101"/>
      <c r="H269" s="83"/>
      <c r="I269" s="218"/>
      <c r="J269" s="101"/>
      <c r="K269"/>
      <c r="L269" s="83"/>
      <c r="M269" s="83"/>
      <c r="N269" s="83"/>
      <c r="O269" s="83"/>
      <c r="P269" s="83"/>
      <c r="Q269" s="83"/>
    </row>
    <row r="270" spans="1:17" s="81" customFormat="1">
      <c r="A270"/>
      <c r="B270" s="83"/>
      <c r="C270" s="83"/>
      <c r="D270" s="102"/>
      <c r="E270" s="83"/>
      <c r="F270" s="101"/>
      <c r="G270" s="101"/>
      <c r="H270" s="83"/>
      <c r="I270" s="218"/>
      <c r="J270" s="101"/>
      <c r="K270"/>
      <c r="L270" s="83"/>
      <c r="M270" s="83"/>
      <c r="N270" s="83"/>
      <c r="O270" s="83"/>
      <c r="P270" s="83"/>
      <c r="Q270" s="83"/>
    </row>
    <row r="271" spans="1:17" s="81" customFormat="1">
      <c r="A271"/>
      <c r="B271" s="83"/>
      <c r="C271" s="83"/>
      <c r="D271" s="102"/>
      <c r="E271" s="83"/>
      <c r="F271" s="101"/>
      <c r="G271" s="101"/>
      <c r="H271" s="83"/>
      <c r="I271" s="218"/>
      <c r="J271" s="101"/>
      <c r="K271"/>
      <c r="L271" s="83"/>
      <c r="M271" s="83"/>
      <c r="N271" s="83"/>
      <c r="O271" s="83"/>
      <c r="P271" s="83"/>
      <c r="Q271" s="83"/>
    </row>
    <row r="272" spans="1:17" s="81" customFormat="1">
      <c r="A272"/>
      <c r="B272" s="83"/>
      <c r="C272" s="83"/>
      <c r="D272" s="102"/>
      <c r="E272" s="83"/>
      <c r="F272" s="101"/>
      <c r="G272" s="101"/>
      <c r="H272" s="83"/>
      <c r="I272" s="218"/>
      <c r="J272" s="101"/>
      <c r="K272"/>
      <c r="L272" s="83"/>
      <c r="M272" s="83"/>
      <c r="N272" s="83"/>
      <c r="O272" s="83"/>
      <c r="P272" s="83"/>
      <c r="Q272" s="83"/>
    </row>
    <row r="273" spans="1:17" s="81" customFormat="1">
      <c r="A273"/>
      <c r="B273" s="83"/>
      <c r="C273" s="83"/>
      <c r="D273" s="102"/>
      <c r="E273" s="83"/>
      <c r="F273" s="101"/>
      <c r="G273" s="101"/>
      <c r="H273" s="83"/>
      <c r="I273" s="218"/>
      <c r="J273" s="101"/>
      <c r="K273"/>
      <c r="L273" s="83"/>
      <c r="M273" s="83"/>
      <c r="N273" s="83"/>
      <c r="O273" s="83"/>
      <c r="P273" s="83"/>
      <c r="Q273" s="83"/>
    </row>
    <row r="274" spans="1:17" s="81" customFormat="1">
      <c r="A274"/>
      <c r="B274" s="83"/>
      <c r="C274" s="83"/>
      <c r="D274" s="102"/>
      <c r="E274" s="83"/>
      <c r="F274" s="101"/>
      <c r="G274" s="101"/>
      <c r="H274" s="83"/>
      <c r="I274" s="218"/>
      <c r="J274" s="101"/>
      <c r="K274"/>
      <c r="L274" s="83"/>
      <c r="M274" s="83"/>
      <c r="N274" s="83"/>
      <c r="O274" s="83"/>
      <c r="P274" s="83"/>
      <c r="Q274" s="83"/>
    </row>
    <row r="275" spans="1:17" s="81" customFormat="1">
      <c r="A275"/>
      <c r="B275" s="83"/>
      <c r="C275" s="83"/>
      <c r="D275" s="102"/>
      <c r="E275" s="83"/>
      <c r="F275" s="101"/>
      <c r="G275" s="101"/>
      <c r="H275" s="83"/>
      <c r="I275" s="218"/>
      <c r="J275" s="101"/>
      <c r="K275"/>
      <c r="L275" s="83"/>
      <c r="M275" s="83"/>
      <c r="N275" s="83"/>
      <c r="O275" s="83"/>
      <c r="P275" s="83"/>
      <c r="Q275" s="83"/>
    </row>
    <row r="276" spans="1:17" s="81" customFormat="1">
      <c r="A276"/>
      <c r="B276" s="83"/>
      <c r="C276" s="83"/>
      <c r="D276" s="102"/>
      <c r="E276" s="83"/>
      <c r="F276" s="101"/>
      <c r="G276" s="101"/>
      <c r="H276" s="83"/>
      <c r="I276" s="218"/>
      <c r="J276" s="101"/>
      <c r="K276"/>
      <c r="L276" s="83"/>
      <c r="M276" s="83"/>
      <c r="N276" s="83"/>
      <c r="O276" s="83"/>
      <c r="P276" s="83"/>
      <c r="Q276" s="83"/>
    </row>
    <row r="277" spans="1:17" s="81" customFormat="1">
      <c r="A277"/>
      <c r="B277" s="83"/>
      <c r="C277" s="83"/>
      <c r="D277" s="102"/>
      <c r="E277" s="83"/>
      <c r="F277" s="101"/>
      <c r="G277" s="101"/>
      <c r="H277" s="83"/>
      <c r="I277" s="218"/>
      <c r="J277" s="101"/>
      <c r="K277"/>
      <c r="L277" s="83"/>
      <c r="M277" s="83"/>
      <c r="N277" s="83"/>
      <c r="O277" s="83"/>
      <c r="P277" s="83"/>
      <c r="Q277" s="83"/>
    </row>
    <row r="278" spans="1:17" s="81" customFormat="1">
      <c r="A278"/>
      <c r="B278" s="83"/>
      <c r="C278" s="83"/>
      <c r="D278" s="102"/>
      <c r="E278" s="83"/>
      <c r="F278" s="101"/>
      <c r="G278" s="101"/>
      <c r="H278" s="83"/>
      <c r="I278" s="218"/>
      <c r="J278" s="101"/>
      <c r="K278"/>
      <c r="L278" s="83"/>
      <c r="M278" s="83"/>
      <c r="N278" s="83"/>
      <c r="O278" s="83"/>
      <c r="P278" s="83"/>
      <c r="Q278" s="83"/>
    </row>
    <row r="279" spans="1:17" s="81" customFormat="1">
      <c r="A279"/>
      <c r="B279" s="83"/>
      <c r="C279" s="83"/>
      <c r="D279" s="102"/>
      <c r="E279" s="83"/>
      <c r="F279" s="101"/>
      <c r="G279" s="101"/>
      <c r="H279" s="83"/>
      <c r="I279" s="218"/>
      <c r="J279" s="101"/>
      <c r="K279"/>
      <c r="L279" s="83"/>
      <c r="M279" s="83"/>
      <c r="N279" s="83"/>
      <c r="O279" s="83"/>
      <c r="P279" s="83"/>
      <c r="Q279" s="83"/>
    </row>
    <row r="280" spans="1:17" s="81" customFormat="1">
      <c r="A280"/>
      <c r="B280" s="83"/>
      <c r="C280" s="83"/>
      <c r="D280" s="102"/>
      <c r="E280" s="83"/>
      <c r="F280" s="101"/>
      <c r="G280" s="101"/>
      <c r="H280" s="83"/>
      <c r="I280" s="218"/>
      <c r="J280" s="101"/>
      <c r="K280"/>
      <c r="L280" s="83"/>
      <c r="M280" s="83"/>
      <c r="N280" s="83"/>
      <c r="O280" s="83"/>
      <c r="P280" s="83"/>
      <c r="Q280" s="83"/>
    </row>
    <row r="281" spans="1:17" s="81" customFormat="1">
      <c r="A281"/>
      <c r="B281" s="83"/>
      <c r="C281" s="83"/>
      <c r="D281" s="102"/>
      <c r="E281" s="83"/>
      <c r="F281" s="101"/>
      <c r="G281" s="101"/>
      <c r="H281" s="83"/>
      <c r="I281" s="218"/>
      <c r="J281" s="101"/>
      <c r="K281"/>
      <c r="L281" s="83"/>
      <c r="M281" s="83"/>
      <c r="N281" s="83"/>
      <c r="O281" s="83"/>
      <c r="P281" s="83"/>
      <c r="Q281" s="83"/>
    </row>
    <row r="282" spans="1:17" s="81" customFormat="1">
      <c r="A282"/>
      <c r="B282" s="83"/>
      <c r="C282" s="83"/>
      <c r="D282" s="102"/>
      <c r="E282" s="83"/>
      <c r="F282" s="101"/>
      <c r="G282" s="101"/>
      <c r="H282" s="83"/>
      <c r="I282" s="218"/>
      <c r="J282" s="101"/>
      <c r="K282"/>
      <c r="L282" s="83"/>
      <c r="M282" s="83"/>
      <c r="N282" s="83"/>
      <c r="O282" s="83"/>
      <c r="P282" s="83"/>
      <c r="Q282" s="83"/>
    </row>
    <row r="283" spans="1:17" s="81" customFormat="1">
      <c r="A283"/>
      <c r="B283" s="83"/>
      <c r="C283" s="83"/>
      <c r="D283" s="102"/>
      <c r="E283" s="83"/>
      <c r="F283" s="101"/>
      <c r="G283" s="101"/>
      <c r="H283" s="83"/>
      <c r="I283" s="218"/>
      <c r="J283" s="101"/>
      <c r="K283"/>
      <c r="L283" s="83"/>
      <c r="M283" s="83"/>
      <c r="N283" s="83"/>
      <c r="O283" s="83"/>
      <c r="P283" s="83"/>
      <c r="Q283" s="83"/>
    </row>
    <row r="284" spans="1:17" s="81" customFormat="1">
      <c r="A284"/>
      <c r="B284" s="83"/>
      <c r="C284" s="83"/>
      <c r="D284" s="102"/>
      <c r="E284" s="83"/>
      <c r="F284" s="101"/>
      <c r="G284" s="101"/>
      <c r="H284" s="83"/>
      <c r="I284" s="218"/>
      <c r="J284" s="101"/>
      <c r="K284"/>
      <c r="L284" s="83"/>
      <c r="M284" s="83"/>
      <c r="N284" s="83"/>
      <c r="O284" s="83"/>
      <c r="P284" s="83"/>
      <c r="Q284" s="83"/>
    </row>
    <row r="285" spans="1:17" s="81" customFormat="1">
      <c r="A285"/>
      <c r="B285" s="83"/>
      <c r="C285" s="83"/>
      <c r="D285" s="102"/>
      <c r="E285" s="83"/>
      <c r="F285" s="101"/>
      <c r="G285" s="101"/>
      <c r="H285" s="83"/>
      <c r="I285" s="218"/>
      <c r="J285" s="101"/>
      <c r="K285"/>
      <c r="L285" s="83"/>
      <c r="M285" s="83"/>
      <c r="N285" s="83"/>
      <c r="O285" s="83"/>
      <c r="P285" s="83"/>
      <c r="Q285" s="83"/>
    </row>
    <row r="286" spans="1:17" s="81" customFormat="1">
      <c r="A286"/>
      <c r="B286" s="83"/>
      <c r="C286" s="83"/>
      <c r="D286" s="102"/>
      <c r="E286" s="83"/>
      <c r="F286" s="101"/>
      <c r="G286" s="101"/>
      <c r="H286" s="83"/>
      <c r="I286" s="218"/>
      <c r="J286" s="101"/>
      <c r="K286"/>
      <c r="L286" s="83"/>
      <c r="M286" s="83"/>
      <c r="N286" s="83"/>
      <c r="O286" s="83"/>
      <c r="P286" s="83"/>
      <c r="Q286" s="83"/>
    </row>
    <row r="287" spans="1:17" s="81" customFormat="1">
      <c r="A287"/>
      <c r="B287" s="83"/>
      <c r="C287" s="83"/>
      <c r="D287" s="102"/>
      <c r="E287" s="83"/>
      <c r="F287" s="101"/>
      <c r="G287" s="101"/>
      <c r="H287" s="83"/>
      <c r="I287" s="218"/>
      <c r="J287" s="101"/>
      <c r="K287"/>
      <c r="L287" s="83"/>
      <c r="M287" s="83"/>
      <c r="N287" s="83"/>
      <c r="O287" s="83"/>
      <c r="P287" s="83"/>
      <c r="Q287" s="83"/>
    </row>
    <row r="288" spans="1:17" s="81" customFormat="1">
      <c r="A288"/>
      <c r="B288" s="83"/>
      <c r="C288" s="83"/>
      <c r="D288" s="102"/>
      <c r="E288" s="83"/>
      <c r="F288" s="101"/>
      <c r="G288" s="101"/>
      <c r="H288" s="83"/>
      <c r="I288" s="229"/>
      <c r="J288" s="101"/>
      <c r="K288"/>
      <c r="L288" s="83"/>
      <c r="M288" s="83"/>
      <c r="N288" s="83"/>
      <c r="O288" s="83"/>
      <c r="P288" s="83"/>
      <c r="Q288" s="83"/>
    </row>
    <row r="289" spans="1:17" s="81" customFormat="1">
      <c r="A289"/>
      <c r="B289" s="83"/>
      <c r="C289" s="83"/>
      <c r="D289" s="102"/>
      <c r="E289" s="83"/>
      <c r="F289" s="101"/>
      <c r="G289" s="101"/>
      <c r="H289" s="83"/>
      <c r="I289" s="218"/>
      <c r="J289" s="101"/>
      <c r="K289"/>
      <c r="L289" s="83"/>
      <c r="M289" s="83"/>
      <c r="N289" s="83"/>
      <c r="O289" s="83"/>
      <c r="P289" s="83"/>
      <c r="Q289" s="83"/>
    </row>
    <row r="290" spans="1:17" s="81" customFormat="1">
      <c r="A290"/>
      <c r="B290" s="83"/>
      <c r="C290" s="83"/>
      <c r="D290" s="102"/>
      <c r="E290" s="83"/>
      <c r="F290" s="101"/>
      <c r="G290" s="101"/>
      <c r="H290" s="83"/>
      <c r="I290" s="218"/>
      <c r="J290" s="101"/>
      <c r="K290"/>
      <c r="L290" s="83"/>
      <c r="M290" s="83"/>
      <c r="N290" s="83"/>
      <c r="O290" s="83"/>
      <c r="P290" s="83"/>
      <c r="Q290" s="83"/>
    </row>
    <row r="291" spans="1:17" s="81" customFormat="1">
      <c r="A291"/>
      <c r="B291" s="83"/>
      <c r="C291" s="83"/>
      <c r="D291" s="102"/>
      <c r="E291" s="83"/>
      <c r="F291" s="101"/>
      <c r="G291" s="101"/>
      <c r="H291" s="83"/>
      <c r="I291" s="218"/>
      <c r="J291" s="101"/>
      <c r="K291"/>
      <c r="L291" s="83"/>
      <c r="M291" s="83"/>
      <c r="N291" s="83"/>
      <c r="O291" s="83"/>
      <c r="P291" s="83"/>
      <c r="Q291" s="83"/>
    </row>
    <row r="292" spans="1:17" s="81" customFormat="1">
      <c r="A292"/>
      <c r="B292" s="83"/>
      <c r="C292" s="83"/>
      <c r="D292" s="102"/>
      <c r="E292" s="83"/>
      <c r="F292" s="101"/>
      <c r="G292" s="101"/>
      <c r="H292" s="83"/>
      <c r="I292" s="229"/>
      <c r="J292" s="101"/>
      <c r="K292"/>
      <c r="L292" s="83"/>
      <c r="M292" s="83"/>
      <c r="N292" s="83"/>
      <c r="O292" s="83"/>
      <c r="P292" s="83"/>
      <c r="Q292" s="83"/>
    </row>
    <row r="293" spans="1:17" s="81" customFormat="1">
      <c r="A293"/>
      <c r="B293" s="83"/>
      <c r="C293" s="83"/>
      <c r="D293" s="102"/>
      <c r="E293" s="83"/>
      <c r="F293" s="101"/>
      <c r="G293" s="101"/>
      <c r="H293" s="83"/>
      <c r="I293" s="218"/>
      <c r="J293" s="101"/>
      <c r="K293"/>
      <c r="L293" s="83"/>
      <c r="M293" s="83"/>
      <c r="N293" s="83"/>
      <c r="O293" s="83"/>
      <c r="P293" s="83"/>
      <c r="Q293" s="83"/>
    </row>
    <row r="294" spans="1:17" s="81" customFormat="1">
      <c r="A294"/>
      <c r="B294" s="83"/>
      <c r="C294" s="83"/>
      <c r="D294" s="102"/>
      <c r="E294" s="83"/>
      <c r="F294" s="101"/>
      <c r="G294" s="101"/>
      <c r="H294" s="83"/>
      <c r="I294" s="218"/>
      <c r="J294" s="101"/>
      <c r="K294"/>
      <c r="L294" s="83"/>
      <c r="M294" s="83"/>
      <c r="N294" s="83"/>
      <c r="O294" s="83"/>
      <c r="P294" s="83"/>
      <c r="Q294" s="83"/>
    </row>
    <row r="295" spans="1:17" s="81" customFormat="1">
      <c r="A295"/>
      <c r="B295" s="83"/>
      <c r="C295" s="83"/>
      <c r="D295" s="102"/>
      <c r="E295" s="83"/>
      <c r="F295" s="101"/>
      <c r="G295" s="101"/>
      <c r="H295" s="83"/>
      <c r="I295" s="218"/>
      <c r="J295" s="101"/>
      <c r="K295"/>
      <c r="L295" s="83"/>
      <c r="M295" s="83"/>
      <c r="N295" s="83"/>
      <c r="O295" s="83"/>
      <c r="P295" s="83"/>
      <c r="Q295" s="83"/>
    </row>
    <row r="296" spans="1:17" s="81" customFormat="1">
      <c r="A296"/>
      <c r="B296" s="83"/>
      <c r="C296" s="83"/>
      <c r="D296" s="102"/>
      <c r="E296" s="83"/>
      <c r="F296" s="101"/>
      <c r="G296" s="101"/>
      <c r="H296" s="83"/>
      <c r="I296" s="218"/>
      <c r="J296" s="101"/>
      <c r="K296"/>
      <c r="L296" s="83"/>
      <c r="M296" s="83"/>
      <c r="N296" s="83"/>
      <c r="O296" s="83"/>
      <c r="P296" s="83"/>
      <c r="Q296" s="83"/>
    </row>
    <row r="297" spans="1:17" s="81" customFormat="1">
      <c r="A297"/>
      <c r="B297" s="83"/>
      <c r="C297" s="83"/>
      <c r="D297" s="102"/>
      <c r="E297" s="83"/>
      <c r="F297" s="101"/>
      <c r="G297" s="101"/>
      <c r="H297" s="83"/>
      <c r="I297" s="229"/>
      <c r="J297" s="101"/>
      <c r="K297"/>
      <c r="L297" s="83"/>
      <c r="M297" s="83"/>
      <c r="N297" s="83"/>
      <c r="O297" s="83"/>
      <c r="P297" s="83"/>
      <c r="Q297" s="83"/>
    </row>
    <row r="298" spans="1:17" s="81" customFormat="1">
      <c r="A298"/>
      <c r="B298" s="83"/>
      <c r="C298" s="83"/>
      <c r="D298" s="102"/>
      <c r="E298" s="83"/>
      <c r="F298" s="101"/>
      <c r="G298" s="101"/>
      <c r="H298" s="83"/>
      <c r="I298" s="218"/>
      <c r="J298" s="101"/>
      <c r="K298"/>
      <c r="L298" s="83"/>
      <c r="M298" s="83"/>
      <c r="N298" s="83"/>
      <c r="O298" s="83"/>
      <c r="P298" s="83"/>
      <c r="Q298" s="83"/>
    </row>
    <row r="299" spans="1:17" s="81" customFormat="1">
      <c r="A299"/>
      <c r="B299" s="83"/>
      <c r="C299" s="83"/>
      <c r="D299" s="102"/>
      <c r="E299" s="83"/>
      <c r="F299" s="101"/>
      <c r="G299" s="101"/>
      <c r="H299" s="83"/>
      <c r="I299" s="218"/>
      <c r="J299" s="101"/>
      <c r="K299"/>
      <c r="L299" s="83"/>
      <c r="M299" s="83"/>
      <c r="N299" s="83"/>
      <c r="O299" s="83"/>
      <c r="P299" s="83"/>
      <c r="Q299" s="83"/>
    </row>
    <row r="300" spans="1:17" s="81" customFormat="1">
      <c r="A300"/>
      <c r="B300" s="83"/>
      <c r="C300" s="83"/>
      <c r="D300" s="102"/>
      <c r="E300" s="83"/>
      <c r="F300" s="101"/>
      <c r="G300" s="101"/>
      <c r="H300" s="83"/>
      <c r="I300" s="218"/>
      <c r="J300" s="101"/>
      <c r="K300"/>
      <c r="L300" s="83"/>
      <c r="M300" s="83"/>
      <c r="N300" s="83"/>
      <c r="O300" s="83"/>
      <c r="P300" s="83"/>
      <c r="Q300" s="83"/>
    </row>
    <row r="301" spans="1:17" s="81" customFormat="1">
      <c r="A301"/>
      <c r="B301" s="83"/>
      <c r="C301" s="83"/>
      <c r="D301" s="102"/>
      <c r="E301" s="83"/>
      <c r="F301" s="101"/>
      <c r="G301" s="101"/>
      <c r="H301" s="83"/>
      <c r="I301" s="218"/>
      <c r="J301" s="101"/>
      <c r="K301"/>
      <c r="L301" s="83"/>
      <c r="M301" s="83"/>
      <c r="N301" s="83"/>
      <c r="O301" s="83"/>
      <c r="P301" s="83"/>
      <c r="Q301" s="83"/>
    </row>
    <row r="302" spans="1:17" s="81" customFormat="1">
      <c r="A302"/>
      <c r="B302" s="83"/>
      <c r="C302" s="83"/>
      <c r="D302" s="102"/>
      <c r="E302" s="83"/>
      <c r="F302" s="101"/>
      <c r="G302" s="101"/>
      <c r="H302" s="83"/>
      <c r="I302" s="229"/>
      <c r="J302" s="101"/>
      <c r="K302"/>
      <c r="L302" s="83"/>
      <c r="M302" s="83"/>
      <c r="N302" s="83"/>
      <c r="O302" s="83"/>
      <c r="P302" s="83"/>
      <c r="Q302" s="83"/>
    </row>
    <row r="303" spans="1:17" s="81" customFormat="1">
      <c r="A303"/>
      <c r="B303" s="83"/>
      <c r="C303" s="83"/>
      <c r="D303" s="102"/>
      <c r="E303" s="83"/>
      <c r="F303" s="101"/>
      <c r="G303" s="101"/>
      <c r="H303" s="83"/>
      <c r="I303" s="218"/>
      <c r="J303" s="101"/>
      <c r="K303"/>
      <c r="L303" s="83"/>
      <c r="M303" s="83"/>
      <c r="N303" s="83"/>
      <c r="O303" s="83"/>
      <c r="P303" s="83"/>
      <c r="Q303" s="83"/>
    </row>
    <row r="304" spans="1:17" s="81" customFormat="1">
      <c r="A304"/>
      <c r="B304" s="83"/>
      <c r="C304" s="83"/>
      <c r="D304" s="102"/>
      <c r="E304" s="83"/>
      <c r="F304" s="101"/>
      <c r="G304" s="101"/>
      <c r="H304" s="83"/>
      <c r="I304" s="218"/>
      <c r="J304" s="101"/>
      <c r="K304"/>
      <c r="L304" s="83"/>
      <c r="M304" s="83"/>
      <c r="N304" s="83"/>
      <c r="O304" s="83"/>
      <c r="P304" s="83"/>
      <c r="Q304" s="83"/>
    </row>
    <row r="305" spans="1:17" s="81" customFormat="1">
      <c r="A305"/>
      <c r="B305" s="83"/>
      <c r="C305" s="83"/>
      <c r="D305" s="102"/>
      <c r="E305" s="83"/>
      <c r="F305" s="101"/>
      <c r="G305" s="101"/>
      <c r="H305" s="83"/>
      <c r="I305" s="218"/>
      <c r="J305" s="101"/>
      <c r="K305"/>
      <c r="L305" s="83"/>
      <c r="M305" s="83"/>
      <c r="N305" s="83"/>
      <c r="O305" s="83"/>
      <c r="P305" s="83"/>
      <c r="Q305" s="83"/>
    </row>
    <row r="306" spans="1:17" s="81" customFormat="1">
      <c r="A306"/>
      <c r="B306" s="83"/>
      <c r="C306" s="83"/>
      <c r="D306" s="102"/>
      <c r="E306" s="83"/>
      <c r="F306" s="101"/>
      <c r="G306" s="101"/>
      <c r="H306" s="83"/>
      <c r="I306" s="218"/>
      <c r="J306" s="101"/>
      <c r="K306"/>
      <c r="L306" s="83"/>
      <c r="M306" s="83"/>
      <c r="N306" s="83"/>
      <c r="O306" s="83"/>
      <c r="P306" s="83"/>
      <c r="Q306" s="83"/>
    </row>
    <row r="307" spans="1:17" s="81" customFormat="1">
      <c r="A307"/>
      <c r="B307" s="83"/>
      <c r="C307" s="83"/>
      <c r="D307" s="102"/>
      <c r="E307" s="83"/>
      <c r="F307" s="101"/>
      <c r="G307" s="101"/>
      <c r="H307" s="83"/>
      <c r="I307" s="218"/>
      <c r="J307" s="101"/>
      <c r="K307"/>
      <c r="L307" s="83"/>
      <c r="M307" s="83"/>
      <c r="N307" s="83"/>
      <c r="O307" s="83"/>
      <c r="P307" s="83"/>
      <c r="Q307" s="83"/>
    </row>
    <row r="308" spans="1:17" s="81" customFormat="1">
      <c r="A308"/>
      <c r="B308" s="83"/>
      <c r="C308" s="83"/>
      <c r="D308" s="102"/>
      <c r="E308" s="83"/>
      <c r="F308" s="101"/>
      <c r="G308" s="101"/>
      <c r="H308" s="83"/>
      <c r="I308" s="218"/>
      <c r="J308" s="101"/>
      <c r="K308"/>
      <c r="L308" s="83"/>
      <c r="M308" s="83"/>
      <c r="N308" s="83"/>
      <c r="O308" s="83"/>
      <c r="P308" s="83"/>
      <c r="Q308" s="83"/>
    </row>
    <row r="309" spans="1:17" s="81" customFormat="1">
      <c r="A309"/>
      <c r="B309" s="83"/>
      <c r="C309" s="83"/>
      <c r="D309" s="102"/>
      <c r="E309" s="83"/>
      <c r="F309" s="101"/>
      <c r="G309" s="101"/>
      <c r="H309" s="83"/>
      <c r="I309" s="218"/>
      <c r="J309" s="101"/>
      <c r="K309"/>
      <c r="L309" s="83"/>
      <c r="M309" s="83"/>
      <c r="N309" s="83"/>
      <c r="O309" s="83"/>
      <c r="P309" s="83"/>
      <c r="Q309" s="83"/>
    </row>
    <row r="310" spans="1:17" s="81" customFormat="1">
      <c r="A310"/>
      <c r="B310" s="83"/>
      <c r="C310" s="83"/>
      <c r="D310" s="102"/>
      <c r="E310" s="83"/>
      <c r="F310" s="101"/>
      <c r="G310" s="101"/>
      <c r="H310" s="83"/>
      <c r="I310" s="218"/>
      <c r="J310" s="101"/>
      <c r="K310"/>
      <c r="L310" s="83"/>
      <c r="M310" s="83"/>
      <c r="N310" s="83"/>
      <c r="O310" s="83"/>
      <c r="P310" s="83"/>
      <c r="Q310" s="83"/>
    </row>
    <row r="311" spans="1:17" s="81" customFormat="1">
      <c r="A311"/>
      <c r="B311" s="83"/>
      <c r="C311" s="83"/>
      <c r="D311" s="102"/>
      <c r="E311" s="83"/>
      <c r="F311" s="101"/>
      <c r="G311" s="101"/>
      <c r="H311" s="83"/>
      <c r="I311" s="218"/>
      <c r="J311" s="101"/>
      <c r="K311"/>
      <c r="L311" s="83"/>
      <c r="M311" s="83"/>
      <c r="N311" s="83"/>
      <c r="O311" s="83"/>
      <c r="P311" s="83"/>
      <c r="Q311" s="83"/>
    </row>
    <row r="312" spans="1:17" s="81" customFormat="1">
      <c r="A312"/>
      <c r="B312" s="83"/>
      <c r="C312" s="83"/>
      <c r="D312" s="102"/>
      <c r="E312" s="83"/>
      <c r="F312" s="101"/>
      <c r="G312" s="101"/>
      <c r="H312" s="83"/>
      <c r="I312" s="218"/>
      <c r="J312" s="101"/>
      <c r="K312"/>
      <c r="L312" s="83"/>
      <c r="M312" s="83"/>
      <c r="N312" s="83"/>
      <c r="O312" s="83"/>
      <c r="P312" s="83"/>
      <c r="Q312" s="83"/>
    </row>
    <row r="313" spans="1:17" s="81" customFormat="1">
      <c r="A313"/>
      <c r="B313" s="83"/>
      <c r="C313" s="83"/>
      <c r="D313" s="102"/>
      <c r="E313" s="83"/>
      <c r="F313" s="101"/>
      <c r="G313" s="101"/>
      <c r="H313" s="83"/>
      <c r="I313" s="218"/>
      <c r="J313" s="101"/>
      <c r="K313"/>
      <c r="L313" s="83"/>
      <c r="M313" s="83"/>
      <c r="N313" s="83"/>
      <c r="O313" s="83"/>
      <c r="P313" s="83"/>
      <c r="Q313" s="83"/>
    </row>
    <row r="314" spans="1:17" s="81" customFormat="1">
      <c r="A314"/>
      <c r="B314" s="83"/>
      <c r="C314" s="83"/>
      <c r="D314" s="102"/>
      <c r="E314" s="83"/>
      <c r="F314" s="101"/>
      <c r="G314" s="101"/>
      <c r="H314" s="83"/>
      <c r="I314" s="218"/>
      <c r="J314" s="101"/>
      <c r="K314"/>
      <c r="L314" s="83"/>
      <c r="M314" s="83"/>
      <c r="N314" s="83"/>
      <c r="O314" s="83"/>
      <c r="P314" s="83"/>
      <c r="Q314" s="83"/>
    </row>
    <row r="315" spans="1:17" s="81" customFormat="1">
      <c r="A315"/>
      <c r="B315" s="83"/>
      <c r="C315" s="83"/>
      <c r="D315" s="102"/>
      <c r="E315" s="83"/>
      <c r="F315" s="101"/>
      <c r="G315" s="101"/>
      <c r="H315" s="83"/>
      <c r="I315" s="218"/>
      <c r="J315" s="101"/>
      <c r="K315"/>
      <c r="L315" s="83"/>
      <c r="M315" s="83"/>
      <c r="N315" s="83"/>
      <c r="O315" s="83"/>
      <c r="P315" s="83"/>
      <c r="Q315" s="83"/>
    </row>
    <row r="316" spans="1:17" s="81" customFormat="1">
      <c r="A316"/>
      <c r="B316" s="83"/>
      <c r="C316" s="83"/>
      <c r="D316" s="102"/>
      <c r="E316" s="83"/>
      <c r="F316" s="101"/>
      <c r="G316" s="101"/>
      <c r="H316" s="83"/>
      <c r="I316" s="218"/>
      <c r="J316" s="101"/>
      <c r="K316"/>
      <c r="L316" s="83"/>
      <c r="M316" s="83"/>
      <c r="N316" s="83"/>
      <c r="O316" s="83"/>
      <c r="P316" s="83"/>
      <c r="Q316" s="83"/>
    </row>
    <row r="317" spans="1:17" s="81" customFormat="1">
      <c r="A317"/>
      <c r="B317" s="83"/>
      <c r="C317" s="83"/>
      <c r="D317" s="102"/>
      <c r="E317" s="83"/>
      <c r="F317" s="101"/>
      <c r="G317" s="101"/>
      <c r="H317" s="83"/>
      <c r="I317" s="218"/>
      <c r="J317" s="101"/>
      <c r="K317"/>
      <c r="L317" s="83"/>
      <c r="M317" s="83"/>
      <c r="N317" s="83"/>
      <c r="O317" s="83"/>
      <c r="P317" s="83"/>
      <c r="Q317" s="83"/>
    </row>
    <row r="318" spans="1:17" s="81" customFormat="1">
      <c r="A318"/>
      <c r="B318" s="83"/>
      <c r="C318" s="83"/>
      <c r="D318" s="102"/>
      <c r="E318" s="83"/>
      <c r="F318" s="101"/>
      <c r="G318" s="101"/>
      <c r="H318" s="83"/>
      <c r="I318" s="218"/>
      <c r="J318" s="101"/>
      <c r="K318"/>
      <c r="L318" s="83"/>
      <c r="M318" s="83"/>
      <c r="N318" s="83"/>
      <c r="O318" s="83"/>
      <c r="P318" s="83"/>
      <c r="Q318" s="83"/>
    </row>
    <row r="319" spans="1:17" s="81" customFormat="1">
      <c r="A319"/>
      <c r="B319" s="83"/>
      <c r="C319" s="83"/>
      <c r="D319" s="102"/>
      <c r="E319" s="83"/>
      <c r="F319" s="101"/>
      <c r="G319" s="101"/>
      <c r="H319" s="83"/>
      <c r="I319" s="218"/>
      <c r="J319" s="101"/>
      <c r="K319"/>
      <c r="L319" s="83"/>
      <c r="M319" s="83"/>
      <c r="N319" s="83"/>
      <c r="O319" s="83"/>
      <c r="P319" s="83"/>
      <c r="Q319" s="83"/>
    </row>
    <row r="320" spans="1:17" s="81" customFormat="1">
      <c r="A320"/>
      <c r="B320" s="83"/>
      <c r="C320" s="83"/>
      <c r="D320" s="102"/>
      <c r="E320" s="83"/>
      <c r="F320" s="101"/>
      <c r="G320" s="101"/>
      <c r="H320" s="83"/>
      <c r="I320" s="218"/>
      <c r="J320" s="101"/>
      <c r="K320"/>
      <c r="L320" s="83"/>
      <c r="M320" s="83"/>
      <c r="N320" s="83"/>
      <c r="O320" s="83"/>
      <c r="P320" s="83"/>
      <c r="Q320" s="83"/>
    </row>
    <row r="321" spans="1:17" s="81" customFormat="1">
      <c r="A321"/>
      <c r="B321" s="83"/>
      <c r="C321" s="83"/>
      <c r="D321" s="102"/>
      <c r="E321" s="83"/>
      <c r="F321" s="101"/>
      <c r="G321" s="101"/>
      <c r="H321" s="83"/>
      <c r="I321" s="218"/>
      <c r="J321" s="101"/>
      <c r="K321"/>
      <c r="L321" s="83"/>
      <c r="M321" s="83"/>
      <c r="N321" s="83"/>
      <c r="O321" s="83"/>
      <c r="P321" s="83"/>
      <c r="Q321" s="83"/>
    </row>
    <row r="322" spans="1:17" s="81" customFormat="1">
      <c r="A322"/>
      <c r="B322" s="83"/>
      <c r="C322" s="83"/>
      <c r="D322" s="102"/>
      <c r="E322" s="83"/>
      <c r="F322" s="101"/>
      <c r="G322" s="101"/>
      <c r="H322" s="83"/>
      <c r="I322" s="218"/>
      <c r="J322" s="101"/>
      <c r="K322"/>
      <c r="L322" s="83"/>
      <c r="M322" s="83"/>
      <c r="N322" s="83"/>
      <c r="O322" s="83"/>
      <c r="P322" s="83"/>
      <c r="Q322" s="83"/>
    </row>
    <row r="323" spans="1:17" s="81" customFormat="1">
      <c r="A323"/>
      <c r="B323" s="83"/>
      <c r="C323" s="83"/>
      <c r="D323" s="102"/>
      <c r="E323" s="83"/>
      <c r="F323" s="101"/>
      <c r="G323" s="101"/>
      <c r="H323" s="83"/>
      <c r="I323" s="218"/>
      <c r="J323" s="101"/>
      <c r="K323"/>
      <c r="L323" s="83"/>
      <c r="M323" s="83"/>
      <c r="N323" s="83"/>
      <c r="O323" s="83"/>
      <c r="P323" s="83"/>
      <c r="Q323" s="83"/>
    </row>
    <row r="324" spans="1:17" s="81" customFormat="1">
      <c r="A324"/>
      <c r="B324" s="83"/>
      <c r="C324" s="83"/>
      <c r="D324" s="102"/>
      <c r="E324" s="83"/>
      <c r="F324" s="101"/>
      <c r="G324" s="101"/>
      <c r="H324" s="83"/>
      <c r="I324" s="218"/>
      <c r="J324" s="101"/>
      <c r="K324"/>
      <c r="L324" s="83"/>
      <c r="M324" s="83"/>
      <c r="N324" s="83"/>
      <c r="O324" s="83"/>
      <c r="P324" s="83"/>
      <c r="Q324" s="83"/>
    </row>
    <row r="325" spans="1:17" s="81" customFormat="1">
      <c r="A325"/>
      <c r="B325" s="83"/>
      <c r="C325" s="83"/>
      <c r="D325" s="102"/>
      <c r="E325" s="83"/>
      <c r="F325" s="101"/>
      <c r="G325" s="101"/>
      <c r="H325" s="83"/>
      <c r="I325" s="218"/>
      <c r="J325" s="101"/>
      <c r="K325"/>
      <c r="L325" s="83"/>
      <c r="M325" s="83"/>
      <c r="N325" s="83"/>
      <c r="O325" s="83"/>
      <c r="P325" s="83"/>
      <c r="Q325" s="83"/>
    </row>
    <row r="326" spans="1:17" s="81" customFormat="1">
      <c r="A326"/>
      <c r="B326" s="83"/>
      <c r="C326" s="83"/>
      <c r="D326" s="102"/>
      <c r="E326" s="83"/>
      <c r="F326" s="101"/>
      <c r="G326" s="101"/>
      <c r="H326" s="83"/>
      <c r="I326" s="218"/>
      <c r="J326" s="101"/>
      <c r="K326"/>
      <c r="L326" s="83"/>
      <c r="M326" s="83"/>
      <c r="N326" s="83"/>
      <c r="O326" s="83"/>
      <c r="P326" s="83"/>
      <c r="Q326" s="83"/>
    </row>
    <row r="327" spans="1:17" s="81" customFormat="1">
      <c r="A327"/>
      <c r="B327" s="83"/>
      <c r="C327" s="83"/>
      <c r="D327" s="102"/>
      <c r="E327" s="83"/>
      <c r="F327" s="101"/>
      <c r="G327" s="101"/>
      <c r="H327" s="83"/>
      <c r="I327" s="218"/>
      <c r="J327" s="101"/>
      <c r="K327"/>
      <c r="L327" s="83"/>
      <c r="M327" s="83"/>
      <c r="N327" s="83"/>
      <c r="O327" s="83"/>
      <c r="P327" s="83"/>
      <c r="Q327" s="83"/>
    </row>
    <row r="328" spans="1:17" s="81" customFormat="1">
      <c r="A328"/>
      <c r="B328" s="83"/>
      <c r="C328" s="83"/>
      <c r="D328" s="102"/>
      <c r="E328" s="83"/>
      <c r="F328" s="101"/>
      <c r="G328" s="101"/>
      <c r="H328" s="83"/>
      <c r="I328" s="218"/>
      <c r="J328" s="101"/>
      <c r="K328"/>
      <c r="L328" s="83"/>
      <c r="M328" s="83"/>
      <c r="N328" s="83"/>
      <c r="O328" s="83"/>
      <c r="P328" s="83"/>
      <c r="Q328" s="83"/>
    </row>
    <row r="329" spans="1:17" s="81" customFormat="1">
      <c r="A329"/>
      <c r="B329" s="83"/>
      <c r="C329" s="83"/>
      <c r="D329" s="102"/>
      <c r="E329" s="83"/>
      <c r="F329" s="101"/>
      <c r="G329" s="101"/>
      <c r="H329" s="83"/>
      <c r="I329" s="229"/>
      <c r="J329" s="101"/>
      <c r="K329"/>
      <c r="L329" s="83"/>
      <c r="M329" s="83"/>
      <c r="N329" s="83"/>
      <c r="O329" s="83"/>
      <c r="P329" s="83"/>
      <c r="Q329" s="83"/>
    </row>
    <row r="330" spans="1:17" s="81" customFormat="1">
      <c r="A330"/>
      <c r="B330" s="83"/>
      <c r="C330" s="83"/>
      <c r="D330" s="102"/>
      <c r="E330" s="83"/>
      <c r="F330" s="101"/>
      <c r="G330" s="101"/>
      <c r="H330" s="83"/>
      <c r="I330" s="218"/>
      <c r="J330" s="101"/>
      <c r="K330"/>
      <c r="L330" s="83"/>
      <c r="M330" s="83"/>
      <c r="N330" s="83"/>
      <c r="O330" s="83"/>
      <c r="P330" s="83"/>
      <c r="Q330" s="83"/>
    </row>
    <row r="331" spans="1:17" s="81" customFormat="1">
      <c r="A331"/>
      <c r="B331" s="83"/>
      <c r="C331" s="83"/>
      <c r="D331" s="102"/>
      <c r="E331" s="83"/>
      <c r="F331" s="101"/>
      <c r="G331" s="101"/>
      <c r="H331" s="83"/>
      <c r="I331" s="218"/>
      <c r="J331" s="101"/>
      <c r="K331"/>
      <c r="L331" s="83"/>
      <c r="M331" s="83"/>
      <c r="N331" s="83"/>
      <c r="O331" s="83"/>
      <c r="P331" s="83"/>
      <c r="Q331" s="83"/>
    </row>
    <row r="332" spans="1:17" s="81" customFormat="1">
      <c r="A332"/>
      <c r="B332" s="83"/>
      <c r="C332" s="83"/>
      <c r="D332" s="102"/>
      <c r="E332" s="83"/>
      <c r="F332" s="101"/>
      <c r="G332" s="101"/>
      <c r="H332" s="83"/>
      <c r="I332" s="218"/>
      <c r="J332" s="101"/>
      <c r="K332"/>
      <c r="L332" s="83"/>
      <c r="M332" s="83"/>
      <c r="N332" s="83"/>
      <c r="O332" s="83"/>
      <c r="P332" s="83"/>
      <c r="Q332" s="83"/>
    </row>
    <row r="333" spans="1:17" s="81" customFormat="1">
      <c r="A333"/>
      <c r="B333" s="83"/>
      <c r="C333" s="83"/>
      <c r="D333" s="102"/>
      <c r="E333" s="83"/>
      <c r="F333" s="101"/>
      <c r="G333" s="101"/>
      <c r="H333" s="83"/>
      <c r="I333" s="218"/>
      <c r="J333" s="101"/>
      <c r="K333"/>
      <c r="L333" s="83"/>
      <c r="M333" s="83"/>
      <c r="N333" s="83"/>
      <c r="O333" s="83"/>
      <c r="P333" s="83"/>
      <c r="Q333" s="83"/>
    </row>
    <row r="334" spans="1:17" s="81" customFormat="1">
      <c r="A334"/>
      <c r="B334" s="83"/>
      <c r="C334" s="83"/>
      <c r="D334" s="102"/>
      <c r="E334" s="83"/>
      <c r="F334" s="101"/>
      <c r="G334" s="101"/>
      <c r="H334" s="83"/>
      <c r="I334" s="218"/>
      <c r="J334" s="101"/>
      <c r="K334"/>
      <c r="L334" s="83"/>
      <c r="M334" s="83"/>
      <c r="N334" s="83"/>
      <c r="O334" s="83"/>
      <c r="P334" s="83"/>
      <c r="Q334" s="83"/>
    </row>
    <row r="335" spans="1:17" s="81" customFormat="1">
      <c r="A335"/>
      <c r="B335" s="83"/>
      <c r="C335" s="83"/>
      <c r="D335" s="102"/>
      <c r="E335" s="83"/>
      <c r="F335" s="101"/>
      <c r="G335" s="101"/>
      <c r="H335" s="83"/>
      <c r="I335" s="218"/>
      <c r="J335" s="101"/>
      <c r="K335"/>
      <c r="L335" s="83"/>
      <c r="M335" s="83"/>
      <c r="N335" s="83"/>
      <c r="O335" s="83"/>
      <c r="P335" s="83"/>
      <c r="Q335" s="83"/>
    </row>
    <row r="336" spans="1:17" s="81" customFormat="1">
      <c r="A336"/>
      <c r="B336" s="83"/>
      <c r="C336" s="83"/>
      <c r="D336" s="102"/>
      <c r="E336" s="83"/>
      <c r="F336" s="101"/>
      <c r="G336" s="101"/>
      <c r="H336" s="83"/>
      <c r="I336" s="218"/>
      <c r="J336" s="101"/>
      <c r="K336"/>
      <c r="L336" s="83"/>
      <c r="M336" s="83"/>
      <c r="N336" s="83"/>
      <c r="O336" s="83"/>
      <c r="P336" s="83"/>
      <c r="Q336" s="83"/>
    </row>
    <row r="337" spans="1:17" s="81" customFormat="1">
      <c r="A337"/>
      <c r="B337" s="83"/>
      <c r="C337" s="83"/>
      <c r="D337" s="102"/>
      <c r="E337" s="83"/>
      <c r="F337" s="101"/>
      <c r="G337" s="101"/>
      <c r="H337" s="83"/>
      <c r="I337" s="218"/>
      <c r="J337" s="101"/>
      <c r="K337"/>
      <c r="L337" s="83"/>
      <c r="M337" s="83"/>
      <c r="N337" s="83"/>
      <c r="O337" s="83"/>
      <c r="P337" s="83"/>
      <c r="Q337" s="83"/>
    </row>
    <row r="338" spans="1:17" s="81" customFormat="1">
      <c r="A338"/>
      <c r="B338" s="83"/>
      <c r="C338" s="83"/>
      <c r="D338" s="102"/>
      <c r="E338" s="83"/>
      <c r="F338" s="101"/>
      <c r="G338" s="101"/>
      <c r="H338" s="83"/>
      <c r="I338" s="218"/>
      <c r="J338" s="101"/>
      <c r="K338"/>
      <c r="L338" s="83"/>
      <c r="M338" s="83"/>
      <c r="N338" s="83"/>
      <c r="O338" s="83"/>
      <c r="P338" s="83"/>
      <c r="Q338" s="83"/>
    </row>
    <row r="339" spans="1:17" s="81" customFormat="1">
      <c r="A339"/>
      <c r="B339" s="83"/>
      <c r="C339" s="83"/>
      <c r="D339" s="102"/>
      <c r="E339" s="83"/>
      <c r="F339" s="101"/>
      <c r="G339" s="101"/>
      <c r="H339" s="83"/>
      <c r="I339" s="229"/>
      <c r="J339" s="101"/>
      <c r="K339"/>
      <c r="L339" s="83"/>
      <c r="M339" s="83"/>
      <c r="N339" s="83"/>
      <c r="O339" s="83"/>
      <c r="P339" s="83"/>
      <c r="Q339" s="83"/>
    </row>
    <row r="340" spans="1:17" s="81" customFormat="1">
      <c r="A340"/>
      <c r="B340" s="83"/>
      <c r="C340" s="83"/>
      <c r="D340" s="102"/>
      <c r="E340" s="83"/>
      <c r="F340" s="101"/>
      <c r="G340" s="101"/>
      <c r="H340" s="83"/>
      <c r="I340" s="229"/>
      <c r="J340" s="101"/>
      <c r="K340"/>
      <c r="L340" s="83"/>
      <c r="M340" s="83"/>
      <c r="N340" s="83"/>
      <c r="O340" s="83"/>
      <c r="P340" s="83"/>
      <c r="Q340" s="83"/>
    </row>
    <row r="341" spans="1:17" s="81" customFormat="1">
      <c r="A341"/>
      <c r="B341" s="83"/>
      <c r="C341" s="83"/>
      <c r="D341" s="102"/>
      <c r="E341" s="83"/>
      <c r="F341" s="101"/>
      <c r="G341" s="101"/>
      <c r="H341" s="83"/>
      <c r="I341" s="229"/>
      <c r="J341" s="101"/>
      <c r="K341"/>
      <c r="L341" s="83"/>
      <c r="M341" s="83"/>
      <c r="N341" s="83"/>
      <c r="O341" s="83"/>
      <c r="P341" s="83"/>
      <c r="Q341" s="83"/>
    </row>
    <row r="342" spans="1:17" s="81" customFormat="1">
      <c r="A342"/>
      <c r="B342" s="83"/>
      <c r="C342" s="83"/>
      <c r="D342" s="102"/>
      <c r="E342" s="83"/>
      <c r="F342" s="101"/>
      <c r="G342" s="101"/>
      <c r="H342" s="83"/>
      <c r="I342" s="229"/>
      <c r="J342" s="101"/>
      <c r="K342"/>
      <c r="L342" s="83"/>
      <c r="M342" s="83"/>
      <c r="N342" s="83"/>
      <c r="O342" s="83"/>
      <c r="P342" s="83"/>
      <c r="Q342" s="83"/>
    </row>
    <row r="343" spans="1:17" s="81" customFormat="1">
      <c r="A343"/>
      <c r="B343" s="83"/>
      <c r="C343" s="83"/>
      <c r="D343" s="102"/>
      <c r="E343" s="83"/>
      <c r="F343" s="101"/>
      <c r="G343" s="101"/>
      <c r="H343" s="83"/>
      <c r="I343" s="229"/>
      <c r="J343" s="101"/>
      <c r="K343"/>
      <c r="L343" s="83"/>
      <c r="M343" s="83"/>
      <c r="N343" s="83"/>
      <c r="O343" s="83"/>
      <c r="P343" s="83"/>
      <c r="Q343" s="83"/>
    </row>
    <row r="344" spans="1:17" s="81" customFormat="1">
      <c r="A344"/>
      <c r="B344" s="83"/>
      <c r="C344" s="83"/>
      <c r="D344" s="102"/>
      <c r="E344" s="83"/>
      <c r="F344" s="101"/>
      <c r="G344" s="101"/>
      <c r="H344" s="83"/>
      <c r="I344" s="229"/>
      <c r="J344" s="101"/>
      <c r="K344"/>
      <c r="L344" s="83"/>
      <c r="M344" s="83"/>
      <c r="N344" s="83"/>
      <c r="O344" s="83"/>
      <c r="P344" s="83"/>
      <c r="Q344" s="83"/>
    </row>
    <row r="345" spans="1:17" s="81" customFormat="1">
      <c r="A345"/>
      <c r="B345" s="83"/>
      <c r="C345" s="83"/>
      <c r="D345" s="102"/>
      <c r="E345" s="83"/>
      <c r="F345" s="101"/>
      <c r="G345" s="101"/>
      <c r="H345" s="83"/>
      <c r="I345" s="229"/>
      <c r="J345" s="101"/>
      <c r="K345"/>
      <c r="L345" s="83"/>
      <c r="M345" s="83"/>
      <c r="N345" s="83"/>
      <c r="O345" s="83"/>
      <c r="P345" s="83"/>
      <c r="Q345" s="83"/>
    </row>
    <row r="346" spans="1:17" s="81" customFormat="1">
      <c r="A346"/>
      <c r="B346" s="83"/>
      <c r="C346" s="83"/>
      <c r="D346" s="102"/>
      <c r="E346" s="83"/>
      <c r="F346" s="101"/>
      <c r="G346" s="101"/>
      <c r="H346" s="83"/>
      <c r="I346" s="229"/>
      <c r="J346" s="101"/>
      <c r="K346"/>
      <c r="L346" s="83"/>
      <c r="M346" s="83"/>
      <c r="N346" s="83"/>
      <c r="O346" s="83"/>
      <c r="P346" s="83"/>
      <c r="Q346" s="83"/>
    </row>
    <row r="347" spans="1:17" s="81" customFormat="1">
      <c r="A347"/>
      <c r="B347" s="83"/>
      <c r="C347" s="83"/>
      <c r="D347" s="102"/>
      <c r="E347" s="83"/>
      <c r="F347" s="101"/>
      <c r="G347" s="101"/>
      <c r="H347" s="83"/>
      <c r="I347" s="229"/>
      <c r="J347" s="101"/>
      <c r="K347"/>
      <c r="L347" s="83"/>
      <c r="M347" s="83"/>
      <c r="N347" s="83"/>
      <c r="O347" s="83"/>
      <c r="P347" s="83"/>
      <c r="Q347" s="83"/>
    </row>
    <row r="348" spans="1:17" s="81" customFormat="1">
      <c r="A348"/>
      <c r="B348" s="83"/>
      <c r="C348" s="83"/>
      <c r="D348" s="102"/>
      <c r="E348" s="83"/>
      <c r="F348" s="101"/>
      <c r="G348" s="101"/>
      <c r="H348" s="83"/>
      <c r="I348" s="229"/>
      <c r="J348" s="101"/>
      <c r="K348"/>
      <c r="L348" s="83"/>
      <c r="M348" s="83"/>
      <c r="N348" s="83"/>
      <c r="O348" s="83"/>
      <c r="P348" s="83"/>
      <c r="Q348" s="83"/>
    </row>
    <row r="349" spans="1:17" s="81" customFormat="1">
      <c r="A349"/>
      <c r="B349" s="83"/>
      <c r="C349" s="83"/>
      <c r="D349" s="102"/>
      <c r="E349" s="83"/>
      <c r="F349" s="101"/>
      <c r="G349" s="101"/>
      <c r="H349" s="83"/>
      <c r="I349" s="229"/>
      <c r="J349" s="101"/>
      <c r="K349"/>
      <c r="L349" s="83"/>
      <c r="M349" s="83"/>
      <c r="N349" s="83"/>
      <c r="O349" s="83"/>
      <c r="P349" s="83"/>
      <c r="Q349" s="83"/>
    </row>
    <row r="350" spans="1:17" s="81" customFormat="1">
      <c r="A350"/>
      <c r="B350" s="83"/>
      <c r="C350" s="83"/>
      <c r="D350" s="102"/>
      <c r="E350" s="83"/>
      <c r="F350" s="101"/>
      <c r="G350" s="101"/>
      <c r="H350" s="83"/>
      <c r="I350" s="229"/>
      <c r="J350" s="101"/>
      <c r="K350"/>
      <c r="L350" s="83"/>
      <c r="M350" s="83"/>
      <c r="N350" s="83"/>
      <c r="O350" s="83"/>
      <c r="P350" s="83"/>
      <c r="Q350" s="83"/>
    </row>
    <row r="351" spans="1:17" s="81" customFormat="1">
      <c r="A351"/>
      <c r="B351" s="83"/>
      <c r="C351" s="83"/>
      <c r="D351" s="102"/>
      <c r="E351" s="83"/>
      <c r="F351" s="101"/>
      <c r="G351" s="101"/>
      <c r="H351" s="83"/>
      <c r="I351" s="229"/>
      <c r="J351" s="101"/>
      <c r="K351"/>
      <c r="L351" s="83"/>
      <c r="M351" s="83"/>
      <c r="N351" s="83"/>
      <c r="O351" s="83"/>
      <c r="P351" s="83"/>
      <c r="Q351" s="83"/>
    </row>
    <row r="352" spans="1:17" s="81" customFormat="1">
      <c r="A352"/>
      <c r="B352" s="83"/>
      <c r="C352" s="83"/>
      <c r="D352" s="102"/>
      <c r="E352" s="83"/>
      <c r="F352" s="101"/>
      <c r="G352" s="101"/>
      <c r="H352" s="83"/>
      <c r="I352" s="229"/>
      <c r="J352" s="101"/>
      <c r="K352"/>
      <c r="L352" s="83"/>
      <c r="M352" s="83"/>
      <c r="N352" s="83"/>
      <c r="O352" s="83"/>
      <c r="P352" s="83"/>
      <c r="Q352" s="83"/>
    </row>
    <row r="353" spans="1:17" s="81" customFormat="1">
      <c r="A353"/>
      <c r="B353" s="83"/>
      <c r="C353" s="83"/>
      <c r="D353" s="102"/>
      <c r="E353" s="83"/>
      <c r="F353" s="101"/>
      <c r="G353" s="101"/>
      <c r="H353" s="83"/>
      <c r="I353" s="229"/>
      <c r="J353" s="101"/>
      <c r="K353"/>
      <c r="L353" s="83"/>
      <c r="M353" s="83"/>
      <c r="N353" s="83"/>
      <c r="O353" s="83"/>
      <c r="P353" s="83"/>
      <c r="Q353" s="83"/>
    </row>
    <row r="354" spans="1:17" s="81" customFormat="1">
      <c r="A354"/>
      <c r="B354" s="83"/>
      <c r="C354" s="83"/>
      <c r="D354" s="102"/>
      <c r="E354" s="83"/>
      <c r="F354" s="101"/>
      <c r="G354" s="101"/>
      <c r="H354" s="83"/>
      <c r="I354" s="229"/>
      <c r="J354" s="101"/>
      <c r="K354"/>
      <c r="L354" s="83"/>
      <c r="M354" s="83"/>
      <c r="N354" s="83"/>
      <c r="O354" s="83"/>
      <c r="P354" s="83"/>
      <c r="Q354" s="83"/>
    </row>
    <row r="355" spans="1:17" s="81" customFormat="1">
      <c r="A355"/>
      <c r="B355" s="83"/>
      <c r="C355" s="83"/>
      <c r="D355" s="102"/>
      <c r="E355" s="83"/>
      <c r="F355" s="101"/>
      <c r="G355" s="101"/>
      <c r="H355" s="83"/>
      <c r="I355" s="229"/>
      <c r="J355" s="101"/>
      <c r="K355"/>
      <c r="L355" s="83"/>
      <c r="M355" s="83"/>
      <c r="N355" s="83"/>
      <c r="O355" s="83"/>
      <c r="P355" s="83"/>
      <c r="Q355" s="83"/>
    </row>
    <row r="356" spans="1:17" s="81" customFormat="1">
      <c r="A356"/>
      <c r="B356" s="83"/>
      <c r="C356" s="83"/>
      <c r="D356" s="102"/>
      <c r="E356" s="83"/>
      <c r="F356" s="101"/>
      <c r="G356" s="101"/>
      <c r="H356" s="83"/>
      <c r="I356" s="229"/>
      <c r="J356" s="101"/>
      <c r="K356"/>
      <c r="L356" s="83"/>
      <c r="M356" s="83"/>
      <c r="N356" s="83"/>
      <c r="O356" s="83"/>
      <c r="P356" s="83"/>
      <c r="Q356" s="83"/>
    </row>
    <row r="357" spans="1:17" s="81" customFormat="1">
      <c r="A357"/>
      <c r="B357" s="83"/>
      <c r="C357" s="83"/>
      <c r="D357" s="102"/>
      <c r="E357" s="83"/>
      <c r="F357" s="101"/>
      <c r="G357" s="101"/>
      <c r="H357" s="83"/>
      <c r="I357" s="229"/>
      <c r="J357" s="101"/>
      <c r="K357"/>
      <c r="L357" s="83"/>
      <c r="M357" s="83"/>
      <c r="N357" s="83"/>
      <c r="O357" s="83"/>
      <c r="P357" s="83"/>
      <c r="Q357" s="83"/>
    </row>
    <row r="358" spans="1:17" s="81" customFormat="1">
      <c r="A358"/>
      <c r="B358" s="83"/>
      <c r="C358" s="83"/>
      <c r="D358" s="102"/>
      <c r="E358" s="83"/>
      <c r="F358" s="101"/>
      <c r="G358" s="101"/>
      <c r="H358" s="83"/>
      <c r="I358" s="229"/>
      <c r="J358" s="101"/>
      <c r="K358"/>
      <c r="L358" s="83"/>
      <c r="M358" s="83"/>
      <c r="N358" s="83"/>
      <c r="O358" s="83"/>
      <c r="P358" s="83"/>
      <c r="Q358" s="83"/>
    </row>
    <row r="359" spans="1:17" s="81" customFormat="1">
      <c r="A359"/>
      <c r="B359" s="83"/>
      <c r="C359" s="83"/>
      <c r="D359" s="102"/>
      <c r="E359" s="83"/>
      <c r="F359" s="101"/>
      <c r="G359" s="101"/>
      <c r="H359" s="83"/>
      <c r="I359" s="229"/>
      <c r="J359" s="101"/>
      <c r="K359"/>
      <c r="L359" s="83"/>
      <c r="M359" s="83"/>
      <c r="N359" s="83"/>
      <c r="O359" s="83"/>
      <c r="P359" s="83"/>
      <c r="Q359" s="83"/>
    </row>
    <row r="360" spans="1:17" s="81" customFormat="1">
      <c r="A360"/>
      <c r="B360" s="83"/>
      <c r="C360" s="83"/>
      <c r="D360" s="102"/>
      <c r="E360" s="83"/>
      <c r="F360" s="101"/>
      <c r="G360" s="101"/>
      <c r="H360" s="83"/>
      <c r="I360" s="229"/>
      <c r="J360" s="101"/>
      <c r="K360"/>
      <c r="L360" s="83"/>
      <c r="M360" s="83"/>
      <c r="N360" s="83"/>
      <c r="O360" s="83"/>
      <c r="P360" s="83"/>
      <c r="Q360" s="83"/>
    </row>
    <row r="361" spans="1:17" s="81" customFormat="1">
      <c r="A361"/>
      <c r="B361" s="83"/>
      <c r="C361" s="83"/>
      <c r="D361" s="102"/>
      <c r="E361" s="83"/>
      <c r="F361" s="101"/>
      <c r="G361" s="101"/>
      <c r="H361" s="83"/>
      <c r="I361" s="229"/>
      <c r="J361" s="101"/>
      <c r="K361"/>
      <c r="L361" s="83"/>
      <c r="M361" s="83"/>
      <c r="N361" s="83"/>
      <c r="O361" s="83"/>
      <c r="P361" s="83"/>
      <c r="Q361" s="83"/>
    </row>
    <row r="362" spans="1:17" s="81" customFormat="1">
      <c r="A362"/>
      <c r="B362" s="83"/>
      <c r="C362" s="83"/>
      <c r="D362" s="102"/>
      <c r="E362" s="83"/>
      <c r="F362" s="101"/>
      <c r="G362" s="101"/>
      <c r="H362" s="83"/>
      <c r="I362" s="229"/>
      <c r="J362" s="101"/>
      <c r="K362"/>
      <c r="L362" s="83"/>
      <c r="M362" s="83"/>
      <c r="N362" s="83"/>
      <c r="O362" s="83"/>
      <c r="P362" s="83"/>
      <c r="Q362" s="83"/>
    </row>
    <row r="363" spans="1:17" s="81" customFormat="1">
      <c r="A363"/>
      <c r="B363" s="83"/>
      <c r="C363" s="83"/>
      <c r="D363" s="102"/>
      <c r="E363" s="83"/>
      <c r="F363" s="101"/>
      <c r="G363" s="101"/>
      <c r="H363" s="83"/>
      <c r="I363" s="229"/>
      <c r="J363" s="101"/>
      <c r="K363"/>
      <c r="L363" s="83"/>
      <c r="M363" s="83"/>
      <c r="N363" s="83"/>
      <c r="O363" s="83"/>
      <c r="P363" s="83"/>
      <c r="Q363" s="83"/>
    </row>
    <row r="364" spans="1:17" s="81" customFormat="1">
      <c r="A364"/>
      <c r="B364" s="83"/>
      <c r="C364" s="83"/>
      <c r="D364" s="102"/>
      <c r="E364" s="83"/>
      <c r="F364" s="101"/>
      <c r="G364" s="101"/>
      <c r="H364" s="83"/>
      <c r="I364" s="229"/>
      <c r="J364" s="101"/>
      <c r="K364"/>
      <c r="L364" s="83"/>
      <c r="M364" s="83"/>
      <c r="N364" s="83"/>
      <c r="O364" s="83"/>
      <c r="P364" s="83"/>
      <c r="Q364" s="83"/>
    </row>
    <row r="365" spans="1:17" s="81" customFormat="1">
      <c r="A365"/>
      <c r="B365" s="83"/>
      <c r="C365" s="83"/>
      <c r="D365" s="102"/>
      <c r="E365" s="83"/>
      <c r="F365" s="101"/>
      <c r="G365" s="101"/>
      <c r="H365" s="83"/>
      <c r="I365" s="229"/>
      <c r="J365" s="101"/>
      <c r="K365"/>
      <c r="L365" s="83"/>
      <c r="M365" s="83"/>
      <c r="N365" s="83"/>
      <c r="O365" s="83"/>
      <c r="P365" s="83"/>
      <c r="Q365" s="83"/>
    </row>
    <row r="366" spans="1:17" s="81" customFormat="1">
      <c r="A366"/>
      <c r="B366" s="83"/>
      <c r="C366" s="83"/>
      <c r="D366" s="102"/>
      <c r="E366" s="83"/>
      <c r="F366" s="101"/>
      <c r="G366" s="101"/>
      <c r="H366" s="83"/>
      <c r="I366" s="229"/>
      <c r="J366" s="101"/>
      <c r="K366"/>
      <c r="L366" s="83"/>
      <c r="M366" s="83"/>
      <c r="N366" s="83"/>
      <c r="O366" s="83"/>
      <c r="P366" s="83"/>
      <c r="Q366" s="83"/>
    </row>
    <row r="367" spans="1:17" s="81" customFormat="1">
      <c r="A367"/>
      <c r="B367" s="83"/>
      <c r="C367" s="83"/>
      <c r="D367" s="102"/>
      <c r="E367" s="83"/>
      <c r="F367" s="101"/>
      <c r="G367" s="101"/>
      <c r="H367" s="83"/>
      <c r="I367" s="229"/>
      <c r="J367" s="101"/>
      <c r="K367"/>
      <c r="L367" s="83"/>
      <c r="M367" s="83"/>
      <c r="N367" s="83"/>
      <c r="O367" s="83"/>
      <c r="P367" s="83"/>
      <c r="Q367" s="83"/>
    </row>
    <row r="368" spans="1:17" s="81" customFormat="1">
      <c r="A368"/>
      <c r="B368" s="83"/>
      <c r="C368" s="83"/>
      <c r="D368" s="102"/>
      <c r="E368" s="83"/>
      <c r="F368" s="101"/>
      <c r="G368" s="101"/>
      <c r="H368" s="83"/>
      <c r="I368" s="218"/>
      <c r="J368" s="101"/>
      <c r="K368"/>
      <c r="L368" s="83"/>
      <c r="M368" s="83"/>
      <c r="N368" s="83"/>
      <c r="O368" s="83"/>
      <c r="P368" s="83"/>
      <c r="Q368" s="83"/>
    </row>
    <row r="369" spans="1:17" s="81" customFormat="1">
      <c r="A369"/>
      <c r="B369" s="83"/>
      <c r="C369" s="83"/>
      <c r="D369" s="102"/>
      <c r="E369" s="83"/>
      <c r="F369" s="101"/>
      <c r="G369" s="101"/>
      <c r="H369" s="83"/>
      <c r="I369" s="218"/>
      <c r="J369" s="101"/>
      <c r="K369"/>
      <c r="L369" s="83"/>
      <c r="M369" s="83"/>
      <c r="N369" s="83"/>
      <c r="O369" s="83"/>
      <c r="P369" s="83"/>
      <c r="Q369" s="83"/>
    </row>
    <row r="370" spans="1:17" s="81" customFormat="1">
      <c r="A370"/>
      <c r="B370" s="83"/>
      <c r="C370" s="83"/>
      <c r="D370" s="102"/>
      <c r="E370" s="83"/>
      <c r="F370" s="101"/>
      <c r="G370" s="101"/>
      <c r="H370" s="83"/>
      <c r="I370" s="218"/>
      <c r="J370" s="101"/>
      <c r="K370"/>
      <c r="L370" s="83"/>
      <c r="M370" s="83"/>
      <c r="N370" s="83"/>
      <c r="O370" s="83"/>
      <c r="P370" s="83"/>
      <c r="Q370" s="83"/>
    </row>
    <row r="371" spans="1:17" s="81" customFormat="1" ht="12" hidden="1" customHeight="1">
      <c r="A371"/>
      <c r="B371" s="83"/>
      <c r="C371" s="83"/>
      <c r="D371" s="102"/>
      <c r="E371" s="83"/>
      <c r="F371" s="101"/>
      <c r="G371" s="101"/>
      <c r="H371" s="83"/>
      <c r="I371" s="218"/>
      <c r="J371" s="101"/>
      <c r="K371"/>
      <c r="L371" s="83"/>
      <c r="M371" s="83"/>
      <c r="N371" s="83"/>
      <c r="O371" s="83"/>
      <c r="P371" s="83"/>
      <c r="Q371" s="83"/>
    </row>
    <row r="372" spans="1:17" s="81" customFormat="1">
      <c r="A372"/>
      <c r="B372" s="83"/>
      <c r="C372" s="83"/>
      <c r="D372" s="102"/>
      <c r="E372" s="83"/>
      <c r="F372" s="273"/>
      <c r="G372" s="273"/>
      <c r="H372" s="273"/>
      <c r="I372" s="273"/>
      <c r="J372" s="273"/>
      <c r="K372"/>
      <c r="L372" s="83"/>
      <c r="M372" s="83"/>
      <c r="N372" s="83"/>
      <c r="O372" s="83"/>
      <c r="P372" s="83"/>
      <c r="Q372" s="83"/>
    </row>
    <row r="373" spans="1:17" s="81" customFormat="1">
      <c r="A373"/>
      <c r="B373" s="83"/>
      <c r="C373" s="83"/>
      <c r="D373" s="102"/>
      <c r="E373" s="83"/>
      <c r="F373" s="101"/>
      <c r="G373" s="101"/>
      <c r="H373" s="84"/>
      <c r="I373" s="218"/>
      <c r="J373" s="101"/>
      <c r="K373"/>
      <c r="L373" s="83"/>
      <c r="M373" s="83"/>
      <c r="N373" s="83"/>
      <c r="O373" s="83"/>
      <c r="P373" s="83"/>
      <c r="Q373" s="83"/>
    </row>
    <row r="374" spans="1:17" s="81" customFormat="1">
      <c r="A374"/>
      <c r="B374" s="83"/>
      <c r="C374" s="83"/>
      <c r="D374" s="102"/>
      <c r="E374" s="83"/>
      <c r="F374" s="274"/>
      <c r="G374" s="274"/>
      <c r="H374" s="274"/>
      <c r="I374" s="274"/>
      <c r="J374" s="274"/>
      <c r="K374"/>
      <c r="L374" s="83"/>
      <c r="M374" s="83"/>
      <c r="N374" s="83"/>
      <c r="O374" s="83"/>
      <c r="P374" s="83"/>
      <c r="Q374" s="83"/>
    </row>
    <row r="375" spans="1:17" s="81" customFormat="1">
      <c r="A375"/>
      <c r="B375" s="83"/>
      <c r="C375" s="83"/>
      <c r="D375" s="102"/>
      <c r="E375" s="83"/>
      <c r="F375" s="274"/>
      <c r="G375" s="274"/>
      <c r="H375" s="274"/>
      <c r="I375" s="274"/>
      <c r="J375" s="274"/>
      <c r="K375"/>
      <c r="L375" s="83"/>
      <c r="M375" s="83"/>
      <c r="N375" s="83"/>
      <c r="O375" s="83"/>
      <c r="P375" s="83"/>
      <c r="Q375" s="83"/>
    </row>
    <row r="376" spans="1:17" s="81" customFormat="1">
      <c r="A376"/>
      <c r="B376" s="83"/>
      <c r="C376" s="83"/>
      <c r="D376" s="102"/>
      <c r="E376" s="83"/>
      <c r="F376" s="101"/>
      <c r="G376" s="101"/>
      <c r="H376" s="83"/>
      <c r="I376" s="218"/>
      <c r="J376" s="101"/>
      <c r="K376"/>
      <c r="L376" s="83"/>
      <c r="M376" s="83"/>
      <c r="N376" s="83"/>
      <c r="O376" s="83"/>
      <c r="P376" s="83"/>
      <c r="Q376" s="83"/>
    </row>
    <row r="377" spans="1:17" s="81" customFormat="1">
      <c r="A377"/>
      <c r="B377" s="83"/>
      <c r="C377" s="83"/>
      <c r="D377" s="102"/>
      <c r="E377" s="83"/>
      <c r="F377" s="101"/>
      <c r="G377" s="101"/>
      <c r="H377" s="83"/>
      <c r="I377" s="229"/>
      <c r="J377" s="101"/>
      <c r="K377"/>
      <c r="L377" s="83"/>
      <c r="M377" s="83"/>
      <c r="N377" s="83"/>
      <c r="O377" s="83"/>
      <c r="P377" s="83"/>
      <c r="Q377" s="83"/>
    </row>
    <row r="378" spans="1:17" s="81" customFormat="1">
      <c r="A378"/>
      <c r="B378" s="83"/>
      <c r="C378" s="83"/>
      <c r="D378" s="102"/>
      <c r="E378" s="83"/>
      <c r="F378" s="101"/>
      <c r="G378" s="101"/>
      <c r="H378" s="83"/>
      <c r="I378" s="218"/>
      <c r="J378" s="101"/>
      <c r="K378"/>
      <c r="L378" s="83"/>
      <c r="M378" s="83"/>
      <c r="N378" s="83"/>
      <c r="O378" s="83"/>
      <c r="P378" s="83"/>
      <c r="Q378" s="83"/>
    </row>
    <row r="379" spans="1:17" s="81" customFormat="1">
      <c r="A379"/>
      <c r="B379" s="83"/>
      <c r="C379" s="83"/>
      <c r="D379" s="102"/>
      <c r="E379" s="83"/>
      <c r="F379" s="101"/>
      <c r="G379" s="101"/>
      <c r="H379" s="83"/>
      <c r="I379" s="218"/>
      <c r="J379" s="101"/>
      <c r="K379"/>
      <c r="L379" s="83"/>
      <c r="M379" s="83"/>
      <c r="N379" s="83"/>
      <c r="O379" s="83"/>
      <c r="P379" s="83"/>
      <c r="Q379" s="83"/>
    </row>
    <row r="380" spans="1:17" s="81" customFormat="1">
      <c r="A380"/>
      <c r="B380" s="83"/>
      <c r="C380" s="83"/>
      <c r="D380" s="102"/>
      <c r="E380" s="83"/>
      <c r="F380" s="101"/>
      <c r="G380" s="101"/>
      <c r="H380" s="83"/>
      <c r="I380" s="218"/>
      <c r="J380" s="101"/>
      <c r="K380"/>
      <c r="L380" s="83"/>
      <c r="M380" s="83"/>
      <c r="N380" s="83"/>
      <c r="O380" s="83"/>
      <c r="P380" s="83"/>
      <c r="Q380" s="83"/>
    </row>
    <row r="381" spans="1:17" s="81" customFormat="1">
      <c r="A381"/>
      <c r="B381" s="83"/>
      <c r="C381" s="83"/>
      <c r="D381" s="102"/>
      <c r="E381" s="83"/>
      <c r="F381" s="101"/>
      <c r="G381" s="101"/>
      <c r="H381" s="83"/>
      <c r="I381" s="218"/>
      <c r="J381" s="101"/>
      <c r="K381"/>
      <c r="L381" s="83"/>
      <c r="M381" s="83"/>
      <c r="N381" s="83"/>
      <c r="O381" s="83"/>
      <c r="P381" s="83"/>
      <c r="Q381" s="83"/>
    </row>
    <row r="382" spans="1:17" s="81" customFormat="1">
      <c r="A382"/>
      <c r="B382" s="83"/>
      <c r="C382" s="83"/>
      <c r="D382" s="102"/>
      <c r="E382" s="83"/>
      <c r="F382" s="101"/>
      <c r="G382" s="101"/>
      <c r="H382" s="83"/>
      <c r="I382" s="218"/>
      <c r="J382" s="101"/>
      <c r="K382"/>
      <c r="L382" s="83"/>
      <c r="M382" s="83"/>
      <c r="N382" s="83"/>
      <c r="O382" s="83"/>
      <c r="P382" s="83"/>
      <c r="Q382" s="83"/>
    </row>
    <row r="383" spans="1:17" s="81" customFormat="1">
      <c r="A383"/>
      <c r="B383" s="83"/>
      <c r="C383" s="83"/>
      <c r="D383" s="102"/>
      <c r="E383" s="83"/>
      <c r="F383" s="101"/>
      <c r="G383" s="101"/>
      <c r="H383" s="83"/>
      <c r="I383" s="218"/>
      <c r="J383" s="101"/>
      <c r="K383"/>
      <c r="L383" s="83"/>
      <c r="M383" s="83"/>
      <c r="N383" s="83"/>
      <c r="O383" s="83"/>
      <c r="P383" s="83"/>
      <c r="Q383" s="83"/>
    </row>
    <row r="384" spans="1:17" s="81" customFormat="1">
      <c r="A384"/>
      <c r="B384" s="83"/>
      <c r="C384" s="83"/>
      <c r="D384" s="102"/>
      <c r="E384" s="83"/>
      <c r="F384" s="101"/>
      <c r="G384" s="101"/>
      <c r="H384" s="83"/>
      <c r="I384" s="218"/>
      <c r="J384" s="101"/>
      <c r="K384"/>
      <c r="L384" s="83"/>
      <c r="M384" s="83"/>
      <c r="N384" s="83"/>
      <c r="O384" s="83"/>
      <c r="P384" s="83"/>
      <c r="Q384" s="83"/>
    </row>
    <row r="385" spans="1:17" s="81" customFormat="1">
      <c r="A385"/>
      <c r="B385" s="83"/>
      <c r="C385" s="83"/>
      <c r="D385" s="102"/>
      <c r="E385" s="83"/>
      <c r="F385" s="101"/>
      <c r="G385" s="101"/>
      <c r="H385" s="83"/>
      <c r="I385" s="218"/>
      <c r="J385" s="101"/>
      <c r="K385"/>
      <c r="L385" s="83"/>
      <c r="M385" s="83"/>
      <c r="N385" s="83"/>
      <c r="O385" s="83"/>
      <c r="P385" s="83"/>
      <c r="Q385" s="83"/>
    </row>
    <row r="386" spans="1:17" s="81" customFormat="1">
      <c r="A386"/>
      <c r="B386" s="83"/>
      <c r="C386" s="83"/>
      <c r="D386" s="102"/>
      <c r="E386" s="83"/>
      <c r="F386" s="101"/>
      <c r="G386" s="101"/>
      <c r="H386" s="83"/>
      <c r="I386" s="218"/>
      <c r="J386" s="101"/>
      <c r="K386"/>
      <c r="L386" s="83"/>
      <c r="M386" s="83"/>
      <c r="N386" s="83"/>
      <c r="O386" s="83"/>
      <c r="P386" s="83"/>
      <c r="Q386" s="83"/>
    </row>
    <row r="387" spans="1:17" s="81" customFormat="1">
      <c r="A387"/>
      <c r="B387" s="83"/>
      <c r="C387" s="83"/>
      <c r="D387" s="102"/>
      <c r="E387" s="83"/>
      <c r="F387" s="101"/>
      <c r="G387" s="101"/>
      <c r="H387" s="83"/>
      <c r="I387" s="218"/>
      <c r="J387" s="101"/>
      <c r="K387"/>
      <c r="L387" s="83"/>
      <c r="M387" s="83"/>
      <c r="N387" s="83"/>
      <c r="O387" s="83"/>
      <c r="P387" s="83"/>
      <c r="Q387" s="83"/>
    </row>
    <row r="388" spans="1:17" s="81" customFormat="1">
      <c r="A388"/>
      <c r="B388" s="83"/>
      <c r="C388" s="83"/>
      <c r="D388" s="102"/>
      <c r="E388" s="83"/>
      <c r="F388" s="101"/>
      <c r="G388" s="101"/>
      <c r="H388" s="83"/>
      <c r="I388" s="218"/>
      <c r="J388" s="101"/>
      <c r="K388"/>
      <c r="L388" s="83"/>
      <c r="M388" s="83"/>
      <c r="N388" s="83"/>
      <c r="O388" s="83"/>
      <c r="P388" s="83"/>
      <c r="Q388" s="83"/>
    </row>
    <row r="389" spans="1:17" s="81" customFormat="1">
      <c r="A389"/>
      <c r="B389" s="83"/>
      <c r="C389" s="83"/>
      <c r="D389" s="102"/>
      <c r="E389" s="83"/>
      <c r="F389" s="101"/>
      <c r="G389" s="101"/>
      <c r="H389" s="83"/>
      <c r="I389" s="218"/>
      <c r="J389" s="101"/>
      <c r="K389"/>
      <c r="L389" s="83"/>
      <c r="M389" s="83"/>
      <c r="N389" s="83"/>
      <c r="O389" s="83"/>
      <c r="P389" s="83"/>
      <c r="Q389" s="83"/>
    </row>
    <row r="390" spans="1:17" s="81" customFormat="1">
      <c r="A390"/>
      <c r="B390" s="83"/>
      <c r="C390" s="83"/>
      <c r="D390" s="102"/>
      <c r="E390" s="83"/>
      <c r="F390" s="101"/>
      <c r="G390" s="101"/>
      <c r="H390" s="83"/>
      <c r="I390" s="218"/>
      <c r="J390" s="101"/>
      <c r="K390"/>
      <c r="L390" s="83"/>
      <c r="M390" s="83"/>
      <c r="N390" s="83"/>
      <c r="O390" s="83"/>
      <c r="P390" s="83"/>
      <c r="Q390" s="83"/>
    </row>
    <row r="391" spans="1:17" s="81" customFormat="1">
      <c r="A391"/>
      <c r="B391" s="83"/>
      <c r="C391" s="83"/>
      <c r="D391" s="102"/>
      <c r="E391" s="83"/>
      <c r="F391" s="101"/>
      <c r="G391" s="101"/>
      <c r="H391" s="83"/>
      <c r="I391" s="229"/>
      <c r="J391" s="101"/>
      <c r="K391"/>
      <c r="L391" s="83"/>
      <c r="M391" s="83"/>
      <c r="N391" s="83"/>
      <c r="O391" s="83"/>
      <c r="P391" s="83"/>
      <c r="Q391" s="83"/>
    </row>
    <row r="392" spans="1:17" s="81" customFormat="1">
      <c r="A392"/>
      <c r="B392" s="83"/>
      <c r="C392" s="83"/>
      <c r="D392" s="102"/>
      <c r="E392" s="83"/>
      <c r="F392" s="101"/>
      <c r="G392" s="101"/>
      <c r="H392" s="83"/>
      <c r="I392" s="218"/>
      <c r="J392" s="101"/>
      <c r="K392"/>
      <c r="L392" s="83"/>
      <c r="M392" s="83"/>
      <c r="N392" s="83"/>
      <c r="O392" s="83"/>
      <c r="P392" s="83"/>
      <c r="Q392" s="83"/>
    </row>
    <row r="393" spans="1:17" s="81" customFormat="1">
      <c r="A393"/>
      <c r="B393" s="83"/>
      <c r="C393" s="83"/>
      <c r="D393" s="102"/>
      <c r="E393" s="83"/>
      <c r="F393" s="101"/>
      <c r="G393" s="101"/>
      <c r="H393" s="83"/>
      <c r="I393" s="218"/>
      <c r="J393" s="101"/>
      <c r="K393"/>
      <c r="L393" s="83"/>
      <c r="M393" s="83"/>
      <c r="N393" s="83"/>
      <c r="O393" s="83"/>
      <c r="P393" s="83"/>
      <c r="Q393" s="83"/>
    </row>
    <row r="394" spans="1:17" s="81" customFormat="1">
      <c r="A394"/>
      <c r="B394" s="83"/>
      <c r="C394" s="83"/>
      <c r="D394" s="102"/>
      <c r="E394" s="83"/>
      <c r="F394" s="101"/>
      <c r="G394" s="101"/>
      <c r="H394" s="83"/>
      <c r="I394" s="218"/>
      <c r="J394" s="101"/>
      <c r="K394"/>
      <c r="L394" s="83"/>
      <c r="M394" s="83"/>
      <c r="N394" s="83"/>
      <c r="O394" s="83"/>
      <c r="P394" s="83"/>
      <c r="Q394" s="83"/>
    </row>
    <row r="395" spans="1:17" s="81" customFormat="1">
      <c r="A395"/>
      <c r="B395" s="83"/>
      <c r="C395" s="83"/>
      <c r="D395" s="102"/>
      <c r="E395" s="83"/>
      <c r="F395" s="101"/>
      <c r="G395" s="101"/>
      <c r="H395" s="83"/>
      <c r="I395" s="218"/>
      <c r="J395" s="101"/>
      <c r="K395"/>
      <c r="L395" s="83"/>
      <c r="M395" s="83"/>
      <c r="N395" s="83"/>
      <c r="O395" s="83"/>
      <c r="P395" s="83"/>
      <c r="Q395" s="83"/>
    </row>
    <row r="396" spans="1:17" s="81" customFormat="1">
      <c r="A396"/>
      <c r="B396" s="83"/>
      <c r="C396" s="83"/>
      <c r="D396" s="102"/>
      <c r="E396" s="83"/>
      <c r="F396" s="101"/>
      <c r="G396" s="101"/>
      <c r="H396" s="83"/>
      <c r="I396" s="218"/>
      <c r="J396" s="101"/>
      <c r="K396"/>
      <c r="L396" s="83"/>
      <c r="M396" s="83"/>
      <c r="N396" s="83"/>
      <c r="O396" s="83"/>
      <c r="P396" s="83"/>
      <c r="Q396" s="83"/>
    </row>
    <row r="397" spans="1:17" s="81" customFormat="1">
      <c r="A397"/>
      <c r="B397" s="83"/>
      <c r="C397" s="83"/>
      <c r="D397" s="102"/>
      <c r="E397" s="83"/>
      <c r="F397" s="101"/>
      <c r="G397" s="101"/>
      <c r="H397" s="83"/>
      <c r="I397" s="218"/>
      <c r="J397" s="101"/>
      <c r="K397"/>
      <c r="L397" s="83"/>
      <c r="M397" s="83"/>
      <c r="N397" s="83"/>
      <c r="O397" s="83"/>
      <c r="P397" s="83"/>
      <c r="Q397" s="83"/>
    </row>
    <row r="398" spans="1:17" s="81" customFormat="1">
      <c r="A398"/>
      <c r="B398" s="83"/>
      <c r="C398" s="83"/>
      <c r="D398" s="102"/>
      <c r="E398" s="83"/>
      <c r="F398" s="101"/>
      <c r="G398" s="101"/>
      <c r="H398" s="83"/>
      <c r="I398" s="218"/>
      <c r="J398" s="101"/>
      <c r="K398"/>
      <c r="L398" s="83"/>
      <c r="M398" s="83"/>
      <c r="N398" s="83"/>
      <c r="O398" s="83"/>
      <c r="P398" s="83"/>
      <c r="Q398" s="83"/>
    </row>
    <row r="399" spans="1:17" s="81" customFormat="1">
      <c r="A399"/>
      <c r="B399" s="83"/>
      <c r="C399" s="83"/>
      <c r="D399" s="102"/>
      <c r="E399" s="83"/>
      <c r="F399" s="101"/>
      <c r="G399" s="101"/>
      <c r="H399" s="83"/>
      <c r="I399" s="218"/>
      <c r="J399" s="101"/>
      <c r="K399"/>
      <c r="L399" s="83"/>
      <c r="M399" s="83"/>
      <c r="N399" s="83"/>
      <c r="O399" s="83"/>
      <c r="P399" s="83"/>
      <c r="Q399" s="83"/>
    </row>
    <row r="400" spans="1:17" s="81" customFormat="1">
      <c r="A400"/>
      <c r="B400" s="83"/>
      <c r="C400" s="83"/>
      <c r="D400" s="102"/>
      <c r="E400" s="83"/>
      <c r="F400" s="101"/>
      <c r="G400" s="101"/>
      <c r="H400" s="83"/>
      <c r="I400" s="218"/>
      <c r="J400" s="101"/>
      <c r="K400"/>
      <c r="L400" s="83"/>
      <c r="M400" s="83"/>
      <c r="N400" s="83"/>
      <c r="O400" s="83"/>
      <c r="P400" s="83"/>
      <c r="Q400" s="83"/>
    </row>
    <row r="401" spans="1:17" s="81" customFormat="1">
      <c r="A401"/>
      <c r="B401" s="83"/>
      <c r="C401" s="83"/>
      <c r="D401" s="102"/>
      <c r="E401" s="83"/>
      <c r="F401" s="101"/>
      <c r="G401" s="101"/>
      <c r="H401" s="83"/>
      <c r="I401" s="218"/>
      <c r="J401" s="101"/>
      <c r="K401"/>
      <c r="L401" s="83"/>
      <c r="M401" s="83"/>
      <c r="N401" s="83"/>
      <c r="O401" s="83"/>
      <c r="P401" s="83"/>
      <c r="Q401" s="83"/>
    </row>
    <row r="402" spans="1:17" s="81" customFormat="1">
      <c r="A402"/>
      <c r="B402" s="83"/>
      <c r="C402" s="83"/>
      <c r="D402" s="102"/>
      <c r="E402" s="83"/>
      <c r="F402" s="101"/>
      <c r="G402" s="101"/>
      <c r="H402" s="83"/>
      <c r="I402" s="218"/>
      <c r="J402" s="101"/>
      <c r="K402"/>
      <c r="L402" s="83"/>
      <c r="M402" s="83"/>
      <c r="N402" s="83"/>
      <c r="O402" s="83"/>
      <c r="P402" s="83"/>
      <c r="Q402" s="83"/>
    </row>
    <row r="403" spans="1:17" s="81" customFormat="1">
      <c r="A403"/>
      <c r="B403" s="83"/>
      <c r="C403" s="83"/>
      <c r="D403" s="102"/>
      <c r="E403" s="83"/>
      <c r="F403" s="101"/>
      <c r="G403" s="101"/>
      <c r="H403" s="83"/>
      <c r="I403" s="218"/>
      <c r="J403" s="101"/>
      <c r="K403"/>
      <c r="L403" s="83"/>
      <c r="M403" s="83"/>
      <c r="N403" s="83"/>
      <c r="O403" s="83"/>
      <c r="P403" s="83"/>
      <c r="Q403" s="83"/>
    </row>
    <row r="404" spans="1:17" s="81" customFormat="1">
      <c r="A404"/>
      <c r="B404" s="83"/>
      <c r="C404" s="83"/>
      <c r="D404" s="102"/>
      <c r="E404" s="83"/>
      <c r="F404" s="101"/>
      <c r="G404" s="101"/>
      <c r="H404" s="83"/>
      <c r="I404" s="229"/>
      <c r="J404" s="101"/>
      <c r="K404"/>
      <c r="L404" s="83"/>
      <c r="M404" s="83"/>
      <c r="N404" s="83"/>
      <c r="O404" s="83"/>
      <c r="P404" s="83"/>
      <c r="Q404" s="83"/>
    </row>
    <row r="405" spans="1:17" s="81" customFormat="1">
      <c r="A405"/>
      <c r="B405" s="83"/>
      <c r="C405" s="83"/>
      <c r="D405" s="102"/>
      <c r="E405" s="83"/>
      <c r="F405" s="101"/>
      <c r="G405" s="101"/>
      <c r="H405" s="83"/>
      <c r="I405" s="218"/>
      <c r="J405" s="101"/>
      <c r="K405"/>
      <c r="L405" s="83"/>
      <c r="M405" s="83"/>
      <c r="N405" s="83"/>
      <c r="O405" s="83"/>
      <c r="P405" s="83"/>
      <c r="Q405" s="83"/>
    </row>
    <row r="406" spans="1:17" s="81" customFormat="1">
      <c r="A406"/>
      <c r="B406" s="83"/>
      <c r="C406" s="83"/>
      <c r="D406" s="102"/>
      <c r="E406" s="83"/>
      <c r="F406" s="101"/>
      <c r="G406" s="101"/>
      <c r="H406" s="83"/>
      <c r="I406" s="218"/>
      <c r="J406" s="101"/>
      <c r="K406"/>
      <c r="L406" s="83"/>
      <c r="M406" s="83"/>
      <c r="N406" s="83"/>
      <c r="O406" s="83"/>
      <c r="P406" s="83"/>
      <c r="Q406" s="83"/>
    </row>
    <row r="407" spans="1:17" s="81" customFormat="1">
      <c r="A407"/>
      <c r="B407" s="83"/>
      <c r="C407" s="83"/>
      <c r="D407" s="102"/>
      <c r="E407" s="83"/>
      <c r="F407" s="101"/>
      <c r="G407" s="101"/>
      <c r="H407" s="83"/>
      <c r="I407" s="218"/>
      <c r="J407" s="101"/>
      <c r="K407"/>
      <c r="L407" s="83"/>
      <c r="M407" s="83"/>
      <c r="N407" s="83"/>
      <c r="O407" s="83"/>
      <c r="P407" s="83"/>
      <c r="Q407" s="83"/>
    </row>
    <row r="408" spans="1:17" s="81" customFormat="1">
      <c r="A408"/>
      <c r="B408" s="83"/>
      <c r="C408" s="83"/>
      <c r="D408" s="102"/>
      <c r="E408" s="83"/>
      <c r="F408" s="101"/>
      <c r="G408" s="101"/>
      <c r="H408" s="83"/>
      <c r="I408" s="218"/>
      <c r="J408" s="101"/>
      <c r="K408"/>
      <c r="L408" s="83"/>
      <c r="M408" s="83"/>
      <c r="N408" s="83"/>
      <c r="O408" s="83"/>
      <c r="P408" s="83"/>
      <c r="Q408" s="83"/>
    </row>
    <row r="409" spans="1:17" s="81" customFormat="1">
      <c r="A409"/>
      <c r="B409" s="83"/>
      <c r="C409" s="83"/>
      <c r="D409" s="102"/>
      <c r="E409" s="83"/>
      <c r="F409" s="101"/>
      <c r="G409" s="101"/>
      <c r="H409" s="83"/>
      <c r="I409" s="218"/>
      <c r="J409" s="101"/>
      <c r="K409"/>
      <c r="L409" s="83"/>
      <c r="M409" s="83"/>
      <c r="N409" s="83"/>
      <c r="O409" s="83"/>
      <c r="P409" s="83"/>
      <c r="Q409" s="83"/>
    </row>
    <row r="410" spans="1:17" s="81" customFormat="1">
      <c r="A410"/>
      <c r="B410" s="83"/>
      <c r="C410" s="83"/>
      <c r="D410" s="102"/>
      <c r="E410" s="83"/>
      <c r="F410" s="101"/>
      <c r="G410" s="101"/>
      <c r="H410" s="83"/>
      <c r="I410" s="218"/>
      <c r="J410" s="101"/>
      <c r="K410"/>
      <c r="L410" s="83"/>
      <c r="M410" s="83"/>
      <c r="N410" s="83"/>
      <c r="O410" s="83"/>
      <c r="P410" s="83"/>
      <c r="Q410" s="83"/>
    </row>
    <row r="411" spans="1:17" s="81" customFormat="1">
      <c r="A411"/>
      <c r="B411" s="83"/>
      <c r="C411" s="83"/>
      <c r="D411" s="102"/>
      <c r="E411" s="83"/>
      <c r="F411" s="101"/>
      <c r="G411" s="101"/>
      <c r="H411" s="83"/>
      <c r="I411" s="218"/>
      <c r="J411" s="101"/>
      <c r="K411"/>
      <c r="L411" s="83"/>
      <c r="M411" s="83"/>
      <c r="N411" s="83"/>
      <c r="O411" s="83"/>
      <c r="P411" s="83"/>
      <c r="Q411" s="83"/>
    </row>
    <row r="412" spans="1:17" s="81" customFormat="1">
      <c r="A412"/>
      <c r="B412" s="83"/>
      <c r="C412" s="83"/>
      <c r="D412" s="102"/>
      <c r="E412" s="83"/>
      <c r="F412" s="101"/>
      <c r="G412" s="101"/>
      <c r="H412" s="83"/>
      <c r="I412" s="218"/>
      <c r="J412" s="101"/>
      <c r="K412"/>
      <c r="L412" s="83"/>
      <c r="M412" s="83"/>
      <c r="N412" s="83"/>
      <c r="O412" s="83"/>
      <c r="P412" s="83"/>
      <c r="Q412" s="83"/>
    </row>
    <row r="413" spans="1:17" s="81" customFormat="1">
      <c r="A413"/>
      <c r="B413" s="83"/>
      <c r="C413" s="83"/>
      <c r="D413" s="102"/>
      <c r="E413" s="83"/>
      <c r="F413" s="101"/>
      <c r="G413" s="101"/>
      <c r="H413" s="83"/>
      <c r="I413" s="229"/>
      <c r="J413" s="101"/>
      <c r="K413"/>
      <c r="L413" s="83"/>
      <c r="M413" s="83"/>
      <c r="N413" s="83"/>
      <c r="O413" s="83"/>
      <c r="P413" s="83"/>
      <c r="Q413" s="83"/>
    </row>
    <row r="414" spans="1:17" s="81" customFormat="1">
      <c r="A414"/>
      <c r="B414" s="83"/>
      <c r="C414" s="83"/>
      <c r="D414" s="102"/>
      <c r="E414" s="83"/>
      <c r="F414" s="101"/>
      <c r="G414" s="101"/>
      <c r="H414" s="83"/>
      <c r="I414" s="218"/>
      <c r="J414" s="101"/>
      <c r="K414"/>
      <c r="L414" s="83"/>
      <c r="M414" s="83"/>
      <c r="N414" s="83"/>
      <c r="O414" s="83"/>
      <c r="P414" s="83"/>
      <c r="Q414" s="83"/>
    </row>
    <row r="415" spans="1:17" s="81" customFormat="1">
      <c r="A415"/>
      <c r="B415" s="83"/>
      <c r="C415" s="83"/>
      <c r="D415" s="102"/>
      <c r="E415" s="83"/>
      <c r="F415" s="101"/>
      <c r="G415" s="101"/>
      <c r="H415" s="83"/>
      <c r="I415" s="218"/>
      <c r="J415" s="101"/>
      <c r="K415"/>
      <c r="L415" s="83"/>
      <c r="M415" s="83"/>
      <c r="N415" s="83"/>
      <c r="O415" s="83"/>
      <c r="P415" s="83"/>
      <c r="Q415" s="83"/>
    </row>
    <row r="416" spans="1:17" s="81" customFormat="1">
      <c r="A416"/>
      <c r="B416" s="83"/>
      <c r="C416" s="83"/>
      <c r="D416" s="102"/>
      <c r="E416" s="83"/>
      <c r="F416" s="101"/>
      <c r="G416" s="101"/>
      <c r="H416" s="83"/>
      <c r="I416" s="218"/>
      <c r="J416" s="101"/>
      <c r="K416"/>
      <c r="L416" s="83"/>
      <c r="M416" s="83"/>
      <c r="N416" s="83"/>
      <c r="O416" s="83"/>
      <c r="P416" s="83"/>
      <c r="Q416" s="83"/>
    </row>
    <row r="417" spans="1:17" s="81" customFormat="1">
      <c r="A417"/>
      <c r="B417" s="83"/>
      <c r="C417" s="83"/>
      <c r="D417" s="102"/>
      <c r="E417" s="83"/>
      <c r="F417" s="101"/>
      <c r="G417" s="101"/>
      <c r="H417" s="83"/>
      <c r="I417" s="218"/>
      <c r="J417" s="101"/>
      <c r="K417"/>
      <c r="L417" s="83"/>
      <c r="M417" s="83"/>
      <c r="N417" s="83"/>
      <c r="O417" s="83"/>
      <c r="P417" s="83"/>
      <c r="Q417" s="83"/>
    </row>
    <row r="418" spans="1:17" s="81" customFormat="1">
      <c r="A418"/>
      <c r="B418" s="83"/>
      <c r="C418" s="83"/>
      <c r="D418" s="102"/>
      <c r="E418" s="83"/>
      <c r="F418" s="101"/>
      <c r="G418" s="101"/>
      <c r="H418" s="83"/>
      <c r="I418" s="218"/>
      <c r="J418" s="101"/>
      <c r="K418"/>
      <c r="L418" s="83"/>
      <c r="M418" s="83"/>
      <c r="N418" s="83"/>
      <c r="O418" s="83"/>
      <c r="P418" s="83"/>
      <c r="Q418" s="83"/>
    </row>
    <row r="419" spans="1:17" s="81" customFormat="1">
      <c r="A419"/>
      <c r="B419" s="83"/>
      <c r="C419" s="83"/>
      <c r="D419" s="102"/>
      <c r="E419" s="83"/>
      <c r="F419" s="101"/>
      <c r="G419" s="101"/>
      <c r="H419" s="83"/>
      <c r="I419" s="218"/>
      <c r="J419" s="101"/>
      <c r="K419"/>
      <c r="L419" s="83"/>
      <c r="M419" s="83"/>
      <c r="N419" s="83"/>
      <c r="O419" s="83"/>
      <c r="P419" s="83"/>
      <c r="Q419" s="83"/>
    </row>
    <row r="420" spans="1:17" s="81" customFormat="1">
      <c r="A420"/>
      <c r="B420" s="83"/>
      <c r="C420" s="83"/>
      <c r="D420" s="102"/>
      <c r="E420" s="83"/>
      <c r="F420" s="101"/>
      <c r="G420" s="101"/>
      <c r="H420" s="83"/>
      <c r="I420" s="218"/>
      <c r="J420" s="101"/>
      <c r="K420"/>
      <c r="L420" s="83"/>
      <c r="M420" s="83"/>
      <c r="N420" s="83"/>
      <c r="O420" s="83"/>
      <c r="P420" s="83"/>
      <c r="Q420" s="83"/>
    </row>
    <row r="421" spans="1:17" s="81" customFormat="1">
      <c r="A421"/>
      <c r="B421" s="83"/>
      <c r="C421" s="83"/>
      <c r="D421" s="102"/>
      <c r="E421" s="83"/>
      <c r="F421" s="101"/>
      <c r="G421" s="101"/>
      <c r="H421" s="83"/>
      <c r="I421" s="218"/>
      <c r="J421" s="101"/>
      <c r="K421"/>
      <c r="L421" s="83"/>
      <c r="M421" s="83"/>
      <c r="N421" s="83"/>
      <c r="O421" s="83"/>
      <c r="P421" s="83"/>
      <c r="Q421" s="83"/>
    </row>
    <row r="422" spans="1:17" s="81" customFormat="1">
      <c r="A422"/>
      <c r="B422" s="83"/>
      <c r="C422" s="83"/>
      <c r="D422" s="102"/>
      <c r="E422" s="83"/>
      <c r="F422" s="101"/>
      <c r="G422" s="101"/>
      <c r="H422" s="83"/>
      <c r="I422" s="218"/>
      <c r="J422" s="101"/>
      <c r="K422"/>
      <c r="L422" s="83"/>
      <c r="M422" s="83"/>
      <c r="N422" s="83"/>
      <c r="O422" s="83"/>
      <c r="P422" s="83"/>
      <c r="Q422" s="83"/>
    </row>
    <row r="423" spans="1:17" s="81" customFormat="1">
      <c r="A423"/>
      <c r="B423" s="83"/>
      <c r="C423" s="83"/>
      <c r="D423" s="102"/>
      <c r="E423" s="83"/>
      <c r="F423" s="101"/>
      <c r="G423" s="101"/>
      <c r="H423" s="83"/>
      <c r="I423" s="218"/>
      <c r="J423" s="101"/>
      <c r="K423"/>
      <c r="L423" s="83"/>
      <c r="M423" s="83"/>
      <c r="N423" s="83"/>
      <c r="O423" s="83"/>
      <c r="P423" s="83"/>
      <c r="Q423" s="83"/>
    </row>
    <row r="424" spans="1:17" s="81" customFormat="1">
      <c r="A424"/>
      <c r="B424" s="83"/>
      <c r="C424" s="83"/>
      <c r="D424" s="102"/>
      <c r="E424" s="83"/>
      <c r="F424" s="101"/>
      <c r="G424" s="101"/>
      <c r="H424" s="83"/>
      <c r="I424" s="218"/>
      <c r="J424" s="101"/>
      <c r="K424"/>
      <c r="L424" s="83"/>
      <c r="M424" s="83"/>
      <c r="N424" s="83"/>
      <c r="O424" s="83"/>
      <c r="P424" s="83"/>
      <c r="Q424" s="83"/>
    </row>
    <row r="425" spans="1:17" s="81" customFormat="1">
      <c r="A425"/>
      <c r="B425" s="83"/>
      <c r="C425" s="83"/>
      <c r="D425" s="102"/>
      <c r="E425" s="83"/>
      <c r="F425" s="101"/>
      <c r="G425" s="101"/>
      <c r="H425" s="83"/>
      <c r="I425" s="229"/>
      <c r="J425" s="101"/>
      <c r="K425"/>
      <c r="L425" s="83"/>
      <c r="M425" s="83"/>
      <c r="N425" s="83"/>
      <c r="O425" s="83"/>
      <c r="P425" s="83"/>
      <c r="Q425" s="83"/>
    </row>
    <row r="426" spans="1:17" s="81" customFormat="1">
      <c r="A426"/>
      <c r="B426" s="83"/>
      <c r="C426" s="83"/>
      <c r="D426" s="102"/>
      <c r="E426" s="83"/>
      <c r="F426" s="101"/>
      <c r="G426" s="101"/>
      <c r="H426" s="83"/>
      <c r="I426" s="218"/>
      <c r="J426" s="101"/>
      <c r="K426"/>
      <c r="L426" s="83"/>
      <c r="M426" s="83"/>
      <c r="N426" s="83"/>
      <c r="O426" s="83"/>
      <c r="P426" s="83"/>
      <c r="Q426" s="83"/>
    </row>
    <row r="427" spans="1:17" s="81" customFormat="1">
      <c r="A427"/>
      <c r="B427" s="83"/>
      <c r="C427" s="83"/>
      <c r="D427" s="102"/>
      <c r="E427" s="83"/>
      <c r="F427" s="101"/>
      <c r="G427" s="101"/>
      <c r="H427" s="83"/>
      <c r="I427" s="218"/>
      <c r="J427" s="101"/>
      <c r="K427"/>
      <c r="L427" s="83"/>
      <c r="M427" s="83"/>
      <c r="N427" s="83"/>
      <c r="O427" s="83"/>
      <c r="P427" s="83"/>
      <c r="Q427" s="83"/>
    </row>
    <row r="428" spans="1:17" s="81" customFormat="1">
      <c r="A428"/>
      <c r="B428" s="83"/>
      <c r="C428" s="83"/>
      <c r="D428" s="102"/>
      <c r="E428" s="83"/>
      <c r="F428" s="101"/>
      <c r="G428" s="101"/>
      <c r="H428" s="83"/>
      <c r="I428" s="218"/>
      <c r="J428" s="101"/>
      <c r="K428"/>
      <c r="L428" s="83"/>
      <c r="M428" s="83"/>
      <c r="N428" s="83"/>
      <c r="O428" s="83"/>
      <c r="P428" s="83"/>
      <c r="Q428" s="83"/>
    </row>
    <row r="429" spans="1:17" s="81" customFormat="1">
      <c r="A429"/>
      <c r="B429" s="83"/>
      <c r="C429" s="83"/>
      <c r="D429" s="102"/>
      <c r="E429" s="83"/>
      <c r="F429" s="101"/>
      <c r="G429" s="101"/>
      <c r="H429" s="83"/>
      <c r="I429" s="218"/>
      <c r="J429" s="101"/>
      <c r="K429"/>
      <c r="L429" s="83"/>
      <c r="M429" s="83"/>
      <c r="N429" s="83"/>
      <c r="O429" s="83"/>
      <c r="P429" s="83"/>
      <c r="Q429" s="83"/>
    </row>
    <row r="430" spans="1:17" s="81" customFormat="1">
      <c r="A430"/>
      <c r="B430" s="83"/>
      <c r="C430" s="83"/>
      <c r="D430" s="102"/>
      <c r="E430" s="83"/>
      <c r="F430" s="101"/>
      <c r="G430" s="101"/>
      <c r="H430" s="83"/>
      <c r="I430" s="229"/>
      <c r="J430" s="101"/>
      <c r="K430"/>
      <c r="L430" s="83"/>
      <c r="M430" s="83"/>
      <c r="N430" s="83"/>
      <c r="O430" s="83"/>
      <c r="P430" s="83"/>
      <c r="Q430" s="83"/>
    </row>
    <row r="431" spans="1:17" s="81" customFormat="1">
      <c r="A431"/>
      <c r="B431" s="83"/>
      <c r="C431" s="83"/>
      <c r="D431" s="102"/>
      <c r="E431" s="83"/>
      <c r="F431" s="101"/>
      <c r="G431" s="101"/>
      <c r="H431" s="83"/>
      <c r="I431" s="218"/>
      <c r="J431" s="101"/>
      <c r="K431"/>
      <c r="L431" s="83"/>
      <c r="M431" s="83"/>
      <c r="N431" s="83"/>
      <c r="O431" s="83"/>
      <c r="P431" s="83"/>
      <c r="Q431" s="83"/>
    </row>
    <row r="432" spans="1:17" s="81" customFormat="1">
      <c r="A432"/>
      <c r="B432" s="83"/>
      <c r="C432" s="83"/>
      <c r="D432" s="102"/>
      <c r="E432" s="83"/>
      <c r="F432" s="101"/>
      <c r="G432" s="101"/>
      <c r="H432" s="83"/>
      <c r="I432" s="218"/>
      <c r="J432" s="101"/>
      <c r="K432"/>
      <c r="L432" s="83"/>
      <c r="M432" s="83"/>
      <c r="N432" s="83"/>
      <c r="O432" s="83"/>
      <c r="P432" s="83"/>
      <c r="Q432" s="83"/>
    </row>
    <row r="433" spans="1:17" s="81" customFormat="1">
      <c r="A433"/>
      <c r="B433" s="83"/>
      <c r="C433" s="83"/>
      <c r="D433" s="102"/>
      <c r="E433" s="83"/>
      <c r="F433" s="101"/>
      <c r="G433" s="101"/>
      <c r="H433" s="83"/>
      <c r="I433" s="218"/>
      <c r="J433" s="101"/>
      <c r="K433"/>
      <c r="L433" s="83"/>
      <c r="M433" s="83"/>
      <c r="N433" s="83"/>
      <c r="O433" s="83"/>
      <c r="P433" s="83"/>
      <c r="Q433" s="83"/>
    </row>
    <row r="434" spans="1:17" s="81" customFormat="1">
      <c r="A434"/>
      <c r="B434" s="83"/>
      <c r="C434" s="83"/>
      <c r="D434" s="102"/>
      <c r="E434" s="83"/>
      <c r="F434" s="101"/>
      <c r="G434" s="101"/>
      <c r="H434" s="83"/>
      <c r="I434" s="218"/>
      <c r="J434" s="101"/>
      <c r="K434"/>
      <c r="L434" s="83"/>
      <c r="M434" s="83"/>
      <c r="N434" s="83"/>
      <c r="O434" s="83"/>
      <c r="P434" s="83"/>
      <c r="Q434" s="83"/>
    </row>
    <row r="435" spans="1:17" s="81" customFormat="1">
      <c r="A435"/>
      <c r="B435" s="83"/>
      <c r="C435" s="83"/>
      <c r="D435" s="102"/>
      <c r="E435" s="83"/>
      <c r="F435" s="101"/>
      <c r="G435" s="101"/>
      <c r="H435" s="83"/>
      <c r="I435" s="218"/>
      <c r="J435" s="101"/>
      <c r="K435"/>
      <c r="L435" s="83"/>
      <c r="M435" s="83"/>
      <c r="N435" s="83"/>
      <c r="O435" s="83"/>
      <c r="P435" s="83"/>
      <c r="Q435" s="83"/>
    </row>
    <row r="436" spans="1:17" s="81" customFormat="1">
      <c r="A436"/>
      <c r="B436" s="83"/>
      <c r="C436" s="83"/>
      <c r="D436" s="102"/>
      <c r="E436" s="83"/>
      <c r="F436" s="101"/>
      <c r="G436" s="101"/>
      <c r="H436" s="83"/>
      <c r="I436" s="218"/>
      <c r="J436" s="101"/>
      <c r="K436"/>
      <c r="L436" s="83"/>
      <c r="M436" s="83"/>
      <c r="N436" s="83"/>
      <c r="O436" s="83"/>
      <c r="P436" s="83"/>
      <c r="Q436" s="83"/>
    </row>
    <row r="437" spans="1:17" s="81" customFormat="1">
      <c r="A437"/>
      <c r="B437" s="83"/>
      <c r="C437" s="83"/>
      <c r="D437" s="102"/>
      <c r="E437" s="83"/>
      <c r="F437" s="101"/>
      <c r="G437" s="101"/>
      <c r="H437" s="83"/>
      <c r="I437" s="218"/>
      <c r="J437" s="101"/>
      <c r="K437"/>
      <c r="L437" s="83"/>
      <c r="M437" s="83"/>
      <c r="N437" s="83"/>
      <c r="O437" s="83"/>
      <c r="P437" s="83"/>
      <c r="Q437" s="83"/>
    </row>
    <row r="438" spans="1:17" s="81" customFormat="1">
      <c r="A438"/>
      <c r="B438" s="83"/>
      <c r="C438" s="83"/>
      <c r="D438" s="102"/>
      <c r="E438" s="83"/>
      <c r="F438" s="101"/>
      <c r="G438" s="101"/>
      <c r="H438" s="83"/>
      <c r="I438" s="218"/>
      <c r="J438" s="101"/>
      <c r="K438"/>
      <c r="L438" s="83"/>
      <c r="M438" s="83"/>
      <c r="N438" s="83"/>
      <c r="O438" s="83"/>
      <c r="P438" s="83"/>
      <c r="Q438" s="83"/>
    </row>
    <row r="439" spans="1:17" s="81" customFormat="1">
      <c r="A439"/>
      <c r="B439" s="83"/>
      <c r="C439" s="83"/>
      <c r="D439" s="102"/>
      <c r="E439" s="83"/>
      <c r="F439" s="101"/>
      <c r="G439" s="101"/>
      <c r="H439" s="83"/>
      <c r="I439" s="218"/>
      <c r="J439" s="101"/>
      <c r="K439"/>
      <c r="L439" s="83"/>
      <c r="M439" s="83"/>
      <c r="N439" s="83"/>
      <c r="O439" s="83"/>
      <c r="P439" s="83"/>
      <c r="Q439" s="83"/>
    </row>
    <row r="440" spans="1:17" s="81" customFormat="1">
      <c r="A440"/>
      <c r="B440" s="83"/>
      <c r="C440" s="83"/>
      <c r="D440" s="102"/>
      <c r="E440" s="83"/>
      <c r="F440" s="101"/>
      <c r="G440" s="101"/>
      <c r="H440" s="83"/>
      <c r="I440" s="218"/>
      <c r="J440" s="101"/>
      <c r="K440"/>
      <c r="L440" s="83"/>
      <c r="M440" s="83"/>
      <c r="N440" s="83"/>
      <c r="O440" s="83"/>
      <c r="P440" s="83"/>
      <c r="Q440" s="83"/>
    </row>
    <row r="441" spans="1:17" s="81" customFormat="1">
      <c r="A441"/>
      <c r="B441" s="83"/>
      <c r="C441" s="83"/>
      <c r="D441" s="102"/>
      <c r="E441" s="83"/>
      <c r="F441" s="101"/>
      <c r="G441" s="101"/>
      <c r="H441" s="83"/>
      <c r="I441" s="229"/>
      <c r="J441" s="101"/>
      <c r="K441"/>
      <c r="L441" s="83"/>
      <c r="M441" s="83"/>
      <c r="N441" s="83"/>
      <c r="O441" s="83"/>
      <c r="P441" s="83"/>
      <c r="Q441" s="83"/>
    </row>
    <row r="442" spans="1:17" s="81" customFormat="1">
      <c r="A442"/>
      <c r="B442" s="83"/>
      <c r="C442" s="83"/>
      <c r="D442" s="102"/>
      <c r="E442" s="83"/>
      <c r="F442" s="101"/>
      <c r="G442" s="101"/>
      <c r="H442" s="83"/>
      <c r="I442" s="218"/>
      <c r="J442" s="101"/>
      <c r="K442"/>
      <c r="L442" s="83"/>
      <c r="M442" s="83"/>
      <c r="N442" s="83"/>
      <c r="O442" s="83"/>
      <c r="P442" s="83"/>
      <c r="Q442" s="83"/>
    </row>
    <row r="443" spans="1:17" s="81" customFormat="1">
      <c r="A443"/>
      <c r="B443" s="83"/>
      <c r="C443" s="83"/>
      <c r="D443" s="102"/>
      <c r="E443" s="83"/>
      <c r="F443" s="101"/>
      <c r="G443" s="101"/>
      <c r="H443" s="83"/>
      <c r="I443" s="218"/>
      <c r="J443" s="101"/>
      <c r="K443"/>
      <c r="L443" s="83"/>
      <c r="M443" s="83"/>
      <c r="N443" s="83"/>
      <c r="O443" s="83"/>
      <c r="P443" s="83"/>
      <c r="Q443" s="83"/>
    </row>
    <row r="444" spans="1:17" s="81" customFormat="1">
      <c r="A444"/>
      <c r="B444" s="83"/>
      <c r="C444" s="83"/>
      <c r="D444" s="102"/>
      <c r="E444" s="83"/>
      <c r="F444" s="101"/>
      <c r="G444" s="101"/>
      <c r="H444" s="83"/>
      <c r="I444" s="218"/>
      <c r="J444" s="101"/>
      <c r="K444"/>
      <c r="L444" s="83"/>
      <c r="M444" s="83"/>
      <c r="N444" s="83"/>
      <c r="O444" s="83"/>
      <c r="P444" s="83"/>
      <c r="Q444" s="83"/>
    </row>
    <row r="445" spans="1:17" s="81" customFormat="1">
      <c r="A445"/>
      <c r="B445" s="83"/>
      <c r="C445" s="83"/>
      <c r="D445" s="102"/>
      <c r="E445" s="83"/>
      <c r="F445" s="101"/>
      <c r="G445" s="101"/>
      <c r="H445" s="83"/>
      <c r="I445" s="218"/>
      <c r="J445" s="101"/>
      <c r="K445"/>
      <c r="L445" s="83"/>
      <c r="M445" s="83"/>
      <c r="N445" s="83"/>
      <c r="O445" s="83"/>
      <c r="P445" s="83"/>
      <c r="Q445" s="83"/>
    </row>
    <row r="446" spans="1:17" s="81" customFormat="1">
      <c r="A446"/>
      <c r="B446" s="83"/>
      <c r="C446" s="83"/>
      <c r="D446" s="102"/>
      <c r="E446" s="83"/>
      <c r="F446" s="101"/>
      <c r="G446" s="101"/>
      <c r="H446" s="83"/>
      <c r="I446" s="218"/>
      <c r="J446" s="101"/>
      <c r="K446"/>
      <c r="L446" s="83"/>
      <c r="M446" s="83"/>
      <c r="N446" s="83"/>
      <c r="O446" s="83"/>
      <c r="P446" s="83"/>
      <c r="Q446" s="83"/>
    </row>
    <row r="447" spans="1:17" s="81" customFormat="1">
      <c r="A447"/>
      <c r="B447" s="83"/>
      <c r="C447" s="83"/>
      <c r="D447" s="102"/>
      <c r="E447" s="83"/>
      <c r="F447" s="101"/>
      <c r="G447" s="101"/>
      <c r="H447" s="83"/>
      <c r="I447" s="218"/>
      <c r="J447" s="101"/>
      <c r="K447"/>
      <c r="L447" s="83"/>
      <c r="M447" s="83"/>
      <c r="N447" s="83"/>
      <c r="O447" s="83"/>
      <c r="P447" s="83"/>
      <c r="Q447" s="83"/>
    </row>
    <row r="448" spans="1:17" s="81" customFormat="1">
      <c r="A448"/>
      <c r="B448" s="83"/>
      <c r="C448" s="83"/>
      <c r="D448" s="102"/>
      <c r="E448" s="83"/>
      <c r="F448" s="101"/>
      <c r="G448" s="101"/>
      <c r="H448" s="83"/>
      <c r="I448" s="218"/>
      <c r="J448" s="101"/>
      <c r="K448"/>
      <c r="L448" s="83"/>
      <c r="M448" s="83"/>
      <c r="N448" s="83"/>
      <c r="O448" s="83"/>
      <c r="P448" s="83"/>
      <c r="Q448" s="83"/>
    </row>
    <row r="449" spans="1:17" s="81" customFormat="1">
      <c r="A449"/>
      <c r="B449" s="83"/>
      <c r="C449" s="83"/>
      <c r="D449" s="102"/>
      <c r="E449" s="83"/>
      <c r="F449" s="101"/>
      <c r="G449" s="101"/>
      <c r="H449" s="83"/>
      <c r="I449" s="218"/>
      <c r="J449" s="101"/>
      <c r="K449"/>
      <c r="L449" s="83"/>
      <c r="M449" s="83"/>
      <c r="N449" s="83"/>
      <c r="O449" s="83"/>
      <c r="P449" s="83"/>
      <c r="Q449" s="83"/>
    </row>
    <row r="450" spans="1:17" s="81" customFormat="1">
      <c r="A450"/>
      <c r="B450" s="83"/>
      <c r="C450" s="83"/>
      <c r="D450" s="102"/>
      <c r="E450" s="83"/>
      <c r="F450" s="101"/>
      <c r="G450" s="101"/>
      <c r="H450" s="83"/>
      <c r="I450" s="218"/>
      <c r="J450" s="101"/>
      <c r="K450"/>
      <c r="L450" s="83"/>
      <c r="M450" s="83"/>
      <c r="N450" s="83"/>
      <c r="O450" s="83"/>
      <c r="P450" s="83"/>
      <c r="Q450" s="83"/>
    </row>
    <row r="451" spans="1:17" s="81" customFormat="1">
      <c r="A451"/>
      <c r="B451" s="83"/>
      <c r="C451" s="83"/>
      <c r="D451" s="102"/>
      <c r="E451" s="83"/>
      <c r="F451" s="101"/>
      <c r="G451" s="101"/>
      <c r="H451" s="83"/>
      <c r="I451" s="218"/>
      <c r="J451" s="101"/>
      <c r="K451"/>
      <c r="L451" s="83"/>
      <c r="M451" s="83"/>
      <c r="N451" s="83"/>
      <c r="O451" s="83"/>
      <c r="P451" s="83"/>
      <c r="Q451" s="83"/>
    </row>
    <row r="452" spans="1:17" s="81" customFormat="1">
      <c r="A452"/>
      <c r="B452" s="83"/>
      <c r="C452" s="83"/>
      <c r="D452" s="102"/>
      <c r="E452" s="83"/>
      <c r="F452" s="101"/>
      <c r="G452" s="101"/>
      <c r="H452" s="83"/>
      <c r="I452" s="218"/>
      <c r="J452" s="101"/>
      <c r="K452"/>
      <c r="L452" s="83"/>
      <c r="M452" s="83"/>
      <c r="N452" s="83"/>
      <c r="O452" s="83"/>
      <c r="P452" s="83"/>
      <c r="Q452" s="83"/>
    </row>
    <row r="453" spans="1:17" s="81" customFormat="1">
      <c r="A453"/>
      <c r="B453" s="83"/>
      <c r="C453" s="83"/>
      <c r="D453" s="102"/>
      <c r="E453" s="83"/>
      <c r="F453" s="101"/>
      <c r="G453" s="101"/>
      <c r="H453" s="83"/>
      <c r="I453" s="218"/>
      <c r="J453" s="101"/>
      <c r="K453"/>
      <c r="L453" s="83"/>
      <c r="M453" s="83"/>
      <c r="N453" s="83"/>
      <c r="O453" s="83"/>
      <c r="P453" s="83"/>
      <c r="Q453" s="83"/>
    </row>
    <row r="454" spans="1:17" s="81" customFormat="1">
      <c r="A454"/>
      <c r="B454" s="83"/>
      <c r="C454" s="83"/>
      <c r="D454" s="102"/>
      <c r="E454" s="83"/>
      <c r="F454" s="101"/>
      <c r="G454" s="101"/>
      <c r="H454" s="83"/>
      <c r="I454" s="218"/>
      <c r="J454" s="101"/>
      <c r="K454"/>
      <c r="L454" s="83"/>
      <c r="M454" s="83"/>
      <c r="N454" s="83"/>
      <c r="O454" s="83"/>
      <c r="P454" s="83"/>
      <c r="Q454" s="83"/>
    </row>
    <row r="455" spans="1:17" s="81" customFormat="1">
      <c r="A455"/>
      <c r="B455" s="83"/>
      <c r="C455" s="83"/>
      <c r="D455" s="102"/>
      <c r="E455" s="83"/>
      <c r="F455" s="101"/>
      <c r="G455" s="101"/>
      <c r="H455" s="83"/>
      <c r="I455" s="218"/>
      <c r="J455" s="101"/>
      <c r="K455"/>
      <c r="L455" s="83"/>
      <c r="M455" s="83"/>
      <c r="N455" s="83"/>
      <c r="O455" s="83"/>
      <c r="P455" s="83"/>
      <c r="Q455" s="83"/>
    </row>
    <row r="456" spans="1:17" s="81" customFormat="1">
      <c r="A456"/>
      <c r="B456" s="83"/>
      <c r="C456" s="83"/>
      <c r="D456" s="102"/>
      <c r="E456" s="83"/>
      <c r="F456" s="101"/>
      <c r="G456" s="101"/>
      <c r="H456" s="83"/>
      <c r="I456" s="218"/>
      <c r="J456" s="101"/>
      <c r="K456"/>
      <c r="L456" s="83"/>
      <c r="M456" s="83"/>
      <c r="N456" s="83"/>
      <c r="O456" s="83"/>
      <c r="P456" s="83"/>
      <c r="Q456" s="83"/>
    </row>
    <row r="457" spans="1:17" s="81" customFormat="1">
      <c r="A457"/>
      <c r="B457" s="83"/>
      <c r="C457" s="83"/>
      <c r="D457" s="102"/>
      <c r="E457" s="83"/>
      <c r="F457" s="101"/>
      <c r="G457" s="101"/>
      <c r="H457" s="83"/>
      <c r="I457" s="218"/>
      <c r="J457" s="101"/>
      <c r="K457"/>
      <c r="L457" s="83"/>
      <c r="M457" s="83"/>
      <c r="N457" s="83"/>
      <c r="O457" s="83"/>
      <c r="P457" s="83"/>
      <c r="Q457" s="83"/>
    </row>
    <row r="458" spans="1:17" s="81" customFormat="1">
      <c r="A458"/>
      <c r="B458" s="83"/>
      <c r="C458" s="83"/>
      <c r="D458" s="102"/>
      <c r="E458" s="83"/>
      <c r="F458" s="101"/>
      <c r="G458" s="101"/>
      <c r="H458" s="83"/>
      <c r="I458" s="218"/>
      <c r="J458" s="101"/>
      <c r="K458"/>
      <c r="L458" s="83"/>
      <c r="M458" s="83"/>
      <c r="N458" s="83"/>
      <c r="O458" s="83"/>
      <c r="P458" s="83"/>
      <c r="Q458" s="83"/>
    </row>
    <row r="459" spans="1:17" s="81" customFormat="1">
      <c r="A459"/>
      <c r="B459" s="83"/>
      <c r="C459" s="83"/>
      <c r="D459" s="102"/>
      <c r="E459" s="83"/>
      <c r="F459" s="101"/>
      <c r="G459" s="101"/>
      <c r="H459" s="83"/>
      <c r="I459" s="218"/>
      <c r="J459" s="101"/>
      <c r="K459"/>
      <c r="L459" s="83"/>
      <c r="M459" s="83"/>
      <c r="N459" s="83"/>
      <c r="O459" s="83"/>
      <c r="P459" s="83"/>
      <c r="Q459" s="83"/>
    </row>
    <row r="460" spans="1:17" s="81" customFormat="1">
      <c r="A460"/>
      <c r="B460" s="83"/>
      <c r="C460" s="83"/>
      <c r="D460" s="102"/>
      <c r="E460" s="83"/>
      <c r="F460" s="101"/>
      <c r="G460" s="101"/>
      <c r="H460" s="83"/>
      <c r="I460" s="218"/>
      <c r="J460" s="101"/>
      <c r="K460"/>
      <c r="L460" s="83"/>
      <c r="M460" s="83"/>
      <c r="N460" s="83"/>
      <c r="O460" s="83"/>
      <c r="P460" s="83"/>
      <c r="Q460" s="83"/>
    </row>
    <row r="461" spans="1:17" s="81" customFormat="1">
      <c r="A461"/>
      <c r="B461" s="83"/>
      <c r="C461" s="83"/>
      <c r="D461" s="102"/>
      <c r="E461" s="83"/>
      <c r="F461" s="101"/>
      <c r="G461" s="101"/>
      <c r="H461" s="83"/>
      <c r="I461" s="218"/>
      <c r="J461" s="101"/>
      <c r="K461"/>
      <c r="L461" s="83"/>
      <c r="M461" s="83"/>
      <c r="N461" s="83"/>
      <c r="O461" s="83"/>
      <c r="P461" s="83"/>
      <c r="Q461" s="83"/>
    </row>
    <row r="462" spans="1:17" s="81" customFormat="1">
      <c r="A462"/>
      <c r="B462" s="83"/>
      <c r="C462" s="83"/>
      <c r="D462" s="102"/>
      <c r="E462" s="83"/>
      <c r="F462" s="101"/>
      <c r="G462" s="101"/>
      <c r="H462" s="83"/>
      <c r="I462" s="218"/>
      <c r="J462" s="101"/>
      <c r="K462"/>
      <c r="L462" s="83"/>
      <c r="M462" s="83"/>
      <c r="N462" s="83"/>
      <c r="O462" s="83"/>
      <c r="P462" s="83"/>
      <c r="Q462" s="83"/>
    </row>
    <row r="463" spans="1:17" s="81" customFormat="1">
      <c r="A463"/>
      <c r="B463" s="83"/>
      <c r="C463" s="83"/>
      <c r="D463" s="102"/>
      <c r="E463" s="83"/>
      <c r="F463" s="101"/>
      <c r="G463" s="101"/>
      <c r="H463" s="83"/>
      <c r="I463" s="218"/>
      <c r="J463" s="101"/>
      <c r="K463"/>
      <c r="L463" s="83"/>
      <c r="M463" s="83"/>
      <c r="N463" s="83"/>
      <c r="O463" s="83"/>
      <c r="P463" s="83"/>
      <c r="Q463" s="83"/>
    </row>
    <row r="464" spans="1:17" s="81" customFormat="1">
      <c r="A464"/>
      <c r="B464" s="83"/>
      <c r="C464" s="83"/>
      <c r="D464" s="102"/>
      <c r="E464" s="83"/>
      <c r="F464" s="101"/>
      <c r="G464" s="101"/>
      <c r="H464" s="83"/>
      <c r="I464" s="218"/>
      <c r="J464" s="101"/>
      <c r="K464"/>
      <c r="L464" s="83"/>
      <c r="M464" s="83"/>
      <c r="N464" s="83"/>
      <c r="O464" s="83"/>
      <c r="P464" s="83"/>
      <c r="Q464" s="83"/>
    </row>
    <row r="465" spans="1:17" s="81" customFormat="1">
      <c r="A465"/>
      <c r="B465" s="83"/>
      <c r="C465" s="83"/>
      <c r="D465" s="102"/>
      <c r="E465" s="83"/>
      <c r="F465" s="101"/>
      <c r="G465" s="101"/>
      <c r="H465" s="83"/>
      <c r="I465" s="218"/>
      <c r="J465" s="101"/>
      <c r="K465"/>
      <c r="L465" s="83"/>
      <c r="M465" s="83"/>
      <c r="N465" s="83"/>
      <c r="O465" s="83"/>
      <c r="P465" s="83"/>
      <c r="Q465" s="83"/>
    </row>
    <row r="466" spans="1:17" s="81" customFormat="1">
      <c r="A466"/>
      <c r="B466" s="83"/>
      <c r="C466" s="83"/>
      <c r="D466" s="102"/>
      <c r="E466" s="83"/>
      <c r="F466" s="101"/>
      <c r="G466" s="101"/>
      <c r="H466" s="83"/>
      <c r="I466" s="218"/>
      <c r="J466" s="101"/>
      <c r="K466"/>
      <c r="L466" s="83"/>
      <c r="M466" s="83"/>
      <c r="N466" s="83"/>
      <c r="O466" s="83"/>
      <c r="P466" s="83"/>
      <c r="Q466" s="83"/>
    </row>
    <row r="467" spans="1:17" s="81" customFormat="1">
      <c r="A467"/>
      <c r="B467" s="83"/>
      <c r="C467" s="83"/>
      <c r="D467" s="102"/>
      <c r="E467" s="83"/>
      <c r="F467" s="101"/>
      <c r="G467" s="101"/>
      <c r="H467" s="83"/>
      <c r="I467" s="218"/>
      <c r="J467" s="101"/>
      <c r="K467"/>
      <c r="L467" s="83"/>
      <c r="M467" s="83"/>
      <c r="N467" s="83"/>
      <c r="O467" s="83"/>
      <c r="P467" s="83"/>
      <c r="Q467" s="83"/>
    </row>
    <row r="468" spans="1:17" s="81" customFormat="1">
      <c r="A468"/>
      <c r="B468" s="83"/>
      <c r="C468" s="83"/>
      <c r="D468" s="102"/>
      <c r="E468" s="83"/>
      <c r="F468" s="101"/>
      <c r="G468" s="101"/>
      <c r="H468" s="83"/>
      <c r="I468" s="218"/>
      <c r="J468" s="101"/>
      <c r="K468"/>
      <c r="L468" s="83"/>
      <c r="M468" s="83"/>
      <c r="N468" s="83"/>
      <c r="O468" s="83"/>
      <c r="P468" s="83"/>
      <c r="Q468" s="83"/>
    </row>
    <row r="469" spans="1:17" s="81" customFormat="1">
      <c r="A469"/>
      <c r="B469" s="83"/>
      <c r="C469" s="83"/>
      <c r="D469" s="102"/>
      <c r="E469" s="83"/>
      <c r="F469" s="101"/>
      <c r="G469" s="101"/>
      <c r="H469" s="83"/>
      <c r="I469" s="218"/>
      <c r="J469" s="101"/>
      <c r="K469"/>
      <c r="L469" s="83"/>
      <c r="M469" s="83"/>
      <c r="N469" s="83"/>
      <c r="O469" s="83"/>
      <c r="P469" s="83"/>
      <c r="Q469" s="83"/>
    </row>
    <row r="470" spans="1:17" s="81" customFormat="1">
      <c r="A470"/>
      <c r="B470" s="83"/>
      <c r="C470" s="83"/>
      <c r="D470" s="102"/>
      <c r="E470" s="83"/>
      <c r="F470" s="101"/>
      <c r="G470" s="101"/>
      <c r="H470" s="83"/>
      <c r="I470" s="218"/>
      <c r="J470" s="101"/>
      <c r="K470"/>
      <c r="L470" s="83"/>
      <c r="M470" s="83"/>
      <c r="N470" s="83"/>
      <c r="O470" s="83"/>
      <c r="P470" s="83"/>
      <c r="Q470" s="83"/>
    </row>
    <row r="471" spans="1:17" s="81" customFormat="1">
      <c r="A471"/>
      <c r="B471" s="83"/>
      <c r="C471" s="83"/>
      <c r="D471" s="102"/>
      <c r="E471" s="83"/>
      <c r="F471" s="101"/>
      <c r="G471" s="101"/>
      <c r="H471" s="83"/>
      <c r="I471" s="218"/>
      <c r="J471" s="101"/>
      <c r="K471"/>
      <c r="L471" s="83"/>
      <c r="M471" s="83"/>
      <c r="N471" s="83"/>
      <c r="O471" s="83"/>
      <c r="P471" s="83"/>
      <c r="Q471" s="83"/>
    </row>
    <row r="472" spans="1:17" s="81" customFormat="1">
      <c r="A472"/>
      <c r="B472" s="83"/>
      <c r="C472" s="83"/>
      <c r="D472" s="102"/>
      <c r="E472" s="83"/>
      <c r="F472" s="101"/>
      <c r="G472" s="101"/>
      <c r="H472" s="83"/>
      <c r="I472" s="218"/>
      <c r="J472" s="101"/>
      <c r="K472"/>
      <c r="L472" s="83"/>
      <c r="M472" s="83"/>
      <c r="N472" s="83"/>
      <c r="O472" s="83"/>
      <c r="P472" s="83"/>
      <c r="Q472" s="83"/>
    </row>
    <row r="473" spans="1:17" s="81" customFormat="1">
      <c r="A473"/>
      <c r="B473" s="83"/>
      <c r="C473" s="83"/>
      <c r="D473" s="102"/>
      <c r="E473" s="83"/>
      <c r="F473" s="101"/>
      <c r="G473" s="101"/>
      <c r="H473" s="83"/>
      <c r="I473" s="218"/>
      <c r="J473" s="101"/>
      <c r="K473"/>
      <c r="L473" s="83"/>
      <c r="M473" s="83"/>
      <c r="N473" s="83"/>
      <c r="O473" s="83"/>
      <c r="P473" s="83"/>
      <c r="Q473" s="83"/>
    </row>
    <row r="474" spans="1:17" s="81" customFormat="1">
      <c r="A474"/>
      <c r="B474" s="83"/>
      <c r="C474" s="83"/>
      <c r="D474" s="102"/>
      <c r="E474" s="83"/>
      <c r="F474" s="101"/>
      <c r="G474" s="101"/>
      <c r="H474" s="83"/>
      <c r="I474" s="218"/>
      <c r="J474" s="101"/>
      <c r="K474"/>
      <c r="L474" s="83"/>
      <c r="M474" s="83"/>
      <c r="N474" s="83"/>
      <c r="O474" s="83"/>
      <c r="P474" s="83"/>
      <c r="Q474" s="83"/>
    </row>
    <row r="475" spans="1:17" s="81" customFormat="1">
      <c r="A475"/>
      <c r="B475" s="83"/>
      <c r="C475" s="83"/>
      <c r="D475" s="102"/>
      <c r="E475" s="83"/>
      <c r="F475" s="101"/>
      <c r="G475" s="101"/>
      <c r="H475" s="83"/>
      <c r="I475" s="218"/>
      <c r="J475" s="101"/>
      <c r="K475"/>
      <c r="L475" s="83"/>
      <c r="M475" s="83"/>
      <c r="N475" s="83"/>
      <c r="O475" s="83"/>
      <c r="P475" s="83"/>
      <c r="Q475" s="83"/>
    </row>
    <row r="476" spans="1:17" s="81" customFormat="1">
      <c r="A476"/>
      <c r="B476" s="83"/>
      <c r="C476" s="83"/>
      <c r="D476" s="102"/>
      <c r="E476" s="83"/>
      <c r="F476" s="101"/>
      <c r="G476" s="101"/>
      <c r="H476" s="83"/>
      <c r="I476" s="218"/>
      <c r="J476" s="101"/>
      <c r="K476"/>
      <c r="L476" s="83"/>
      <c r="M476" s="83"/>
      <c r="N476" s="83"/>
      <c r="O476" s="83"/>
      <c r="P476" s="83"/>
      <c r="Q476" s="83"/>
    </row>
    <row r="477" spans="1:17" s="81" customFormat="1">
      <c r="A477"/>
      <c r="B477" s="83"/>
      <c r="C477" s="83"/>
      <c r="D477" s="102"/>
      <c r="E477" s="83"/>
      <c r="F477" s="101"/>
      <c r="G477" s="101"/>
      <c r="H477" s="83"/>
      <c r="I477" s="218"/>
      <c r="J477" s="101"/>
      <c r="K477"/>
      <c r="L477" s="83"/>
      <c r="M477" s="83"/>
      <c r="N477" s="83"/>
      <c r="O477" s="83"/>
      <c r="P477" s="83"/>
      <c r="Q477" s="83"/>
    </row>
    <row r="478" spans="1:17" s="81" customFormat="1">
      <c r="A478"/>
      <c r="B478" s="83"/>
      <c r="C478" s="83"/>
      <c r="D478" s="102"/>
      <c r="E478" s="83"/>
      <c r="F478" s="101"/>
      <c r="G478" s="101"/>
      <c r="H478" s="83"/>
      <c r="I478" s="218"/>
      <c r="J478" s="101"/>
      <c r="K478"/>
      <c r="L478" s="83"/>
      <c r="M478" s="83"/>
      <c r="N478" s="83"/>
      <c r="O478" s="83"/>
      <c r="P478" s="83"/>
      <c r="Q478" s="83"/>
    </row>
    <row r="479" spans="1:17" s="81" customFormat="1">
      <c r="A479"/>
      <c r="B479" s="83"/>
      <c r="C479" s="83"/>
      <c r="D479" s="102"/>
      <c r="E479" s="83"/>
      <c r="F479" s="101"/>
      <c r="G479" s="101"/>
      <c r="H479" s="83"/>
      <c r="I479" s="218"/>
      <c r="J479" s="101"/>
      <c r="K479"/>
      <c r="L479" s="83"/>
      <c r="M479" s="83"/>
      <c r="N479" s="83"/>
      <c r="O479" s="83"/>
      <c r="P479" s="83"/>
      <c r="Q479" s="83"/>
    </row>
    <row r="480" spans="1:17" s="81" customFormat="1">
      <c r="A480"/>
      <c r="B480" s="83"/>
      <c r="C480" s="83"/>
      <c r="D480" s="102"/>
      <c r="E480" s="83"/>
      <c r="F480" s="101"/>
      <c r="G480" s="101"/>
      <c r="H480" s="83"/>
      <c r="I480" s="218"/>
      <c r="J480" s="101"/>
      <c r="K480"/>
      <c r="L480" s="83"/>
      <c r="M480" s="83"/>
      <c r="N480" s="83"/>
      <c r="O480" s="83"/>
      <c r="P480" s="83"/>
      <c r="Q480" s="83"/>
    </row>
    <row r="481" spans="1:17" s="81" customFormat="1">
      <c r="A481"/>
      <c r="B481" s="83"/>
      <c r="C481" s="83"/>
      <c r="D481" s="102"/>
      <c r="E481" s="83"/>
      <c r="F481" s="101"/>
      <c r="G481" s="101"/>
      <c r="H481" s="83"/>
      <c r="I481" s="218"/>
      <c r="J481" s="101"/>
      <c r="K481"/>
      <c r="L481" s="83"/>
      <c r="M481" s="83"/>
      <c r="N481" s="83"/>
      <c r="O481" s="83"/>
      <c r="P481" s="83"/>
      <c r="Q481" s="83"/>
    </row>
    <row r="482" spans="1:17" s="81" customFormat="1">
      <c r="A482"/>
      <c r="B482" s="83"/>
      <c r="C482" s="83"/>
      <c r="D482" s="102"/>
      <c r="E482" s="83"/>
      <c r="F482" s="101"/>
      <c r="G482" s="101"/>
      <c r="H482" s="83"/>
      <c r="I482" s="218"/>
      <c r="J482" s="101"/>
      <c r="K482"/>
      <c r="L482" s="83"/>
      <c r="M482" s="83"/>
      <c r="N482" s="83"/>
      <c r="O482" s="83"/>
      <c r="P482" s="83"/>
      <c r="Q482" s="83"/>
    </row>
    <row r="483" spans="1:17" s="81" customFormat="1">
      <c r="A483"/>
      <c r="B483" s="83"/>
      <c r="C483" s="83"/>
      <c r="D483" s="102"/>
      <c r="E483" s="83"/>
      <c r="F483" s="101"/>
      <c r="G483" s="101"/>
      <c r="H483" s="83"/>
      <c r="I483" s="218"/>
      <c r="J483" s="101"/>
      <c r="K483"/>
      <c r="L483" s="83"/>
      <c r="M483" s="83"/>
      <c r="N483" s="83"/>
      <c r="O483" s="83"/>
      <c r="P483" s="83"/>
      <c r="Q483" s="83"/>
    </row>
    <row r="484" spans="1:17" s="81" customFormat="1">
      <c r="A484"/>
      <c r="B484" s="83"/>
      <c r="C484" s="83"/>
      <c r="D484" s="102"/>
      <c r="E484" s="83"/>
      <c r="F484" s="101"/>
      <c r="G484" s="101"/>
      <c r="H484" s="83"/>
      <c r="I484" s="218"/>
      <c r="J484" s="101"/>
      <c r="K484"/>
      <c r="L484" s="83"/>
      <c r="M484" s="83"/>
      <c r="N484" s="83"/>
      <c r="O484" s="83"/>
      <c r="P484" s="83"/>
      <c r="Q484" s="83"/>
    </row>
    <row r="485" spans="1:17" s="81" customFormat="1">
      <c r="A485"/>
      <c r="B485" s="83"/>
      <c r="C485" s="83"/>
      <c r="D485" s="102"/>
      <c r="E485" s="83"/>
      <c r="F485" s="101"/>
      <c r="G485" s="101"/>
      <c r="H485" s="83"/>
      <c r="I485" s="218"/>
      <c r="J485" s="101"/>
      <c r="K485"/>
      <c r="L485" s="83"/>
      <c r="M485" s="83"/>
      <c r="N485" s="83"/>
      <c r="O485" s="83"/>
      <c r="P485" s="83"/>
      <c r="Q485" s="83"/>
    </row>
    <row r="486" spans="1:17" s="81" customFormat="1">
      <c r="A486"/>
      <c r="B486" s="83"/>
      <c r="C486" s="83"/>
      <c r="D486" s="102"/>
      <c r="E486" s="83"/>
      <c r="F486" s="101"/>
      <c r="G486" s="101"/>
      <c r="H486" s="83"/>
      <c r="I486" s="218"/>
      <c r="J486" s="101"/>
      <c r="K486"/>
      <c r="L486" s="83"/>
      <c r="M486" s="83"/>
      <c r="N486" s="83"/>
      <c r="O486" s="83"/>
      <c r="P486" s="83"/>
      <c r="Q486" s="83"/>
    </row>
    <row r="487" spans="1:17" s="81" customFormat="1">
      <c r="A487"/>
      <c r="B487" s="83"/>
      <c r="C487" s="83"/>
      <c r="D487" s="102"/>
      <c r="E487" s="83"/>
      <c r="F487" s="101"/>
      <c r="G487" s="101"/>
      <c r="H487" s="83"/>
      <c r="I487" s="218"/>
      <c r="J487" s="101"/>
      <c r="K487"/>
      <c r="L487" s="83"/>
      <c r="M487" s="83"/>
      <c r="N487" s="83"/>
      <c r="O487" s="83"/>
      <c r="P487" s="83"/>
      <c r="Q487" s="83"/>
    </row>
    <row r="488" spans="1:17" s="81" customFormat="1">
      <c r="A488"/>
      <c r="B488" s="83"/>
      <c r="C488" s="83"/>
      <c r="D488" s="102"/>
      <c r="E488" s="83"/>
      <c r="F488" s="101"/>
      <c r="G488" s="101"/>
      <c r="H488" s="83"/>
      <c r="I488" s="218"/>
      <c r="J488" s="101"/>
      <c r="K488"/>
      <c r="L488" s="83"/>
      <c r="M488" s="83"/>
      <c r="N488" s="83"/>
      <c r="O488" s="83"/>
      <c r="P488" s="83"/>
      <c r="Q488" s="83"/>
    </row>
    <row r="489" spans="1:17" s="81" customFormat="1">
      <c r="A489"/>
      <c r="B489" s="83"/>
      <c r="C489" s="83"/>
      <c r="D489" s="102"/>
      <c r="E489" s="83"/>
      <c r="F489" s="101"/>
      <c r="G489" s="101"/>
      <c r="H489" s="83"/>
      <c r="I489" s="218"/>
      <c r="J489" s="101"/>
      <c r="K489"/>
      <c r="L489" s="83"/>
      <c r="M489" s="83"/>
      <c r="N489" s="83"/>
      <c r="O489" s="83"/>
      <c r="P489" s="83"/>
      <c r="Q489" s="83"/>
    </row>
    <row r="490" spans="1:17" s="81" customFormat="1">
      <c r="A490"/>
      <c r="B490" s="83"/>
      <c r="C490" s="83"/>
      <c r="D490" s="102"/>
      <c r="E490" s="83"/>
      <c r="F490" s="101"/>
      <c r="G490" s="101"/>
      <c r="H490" s="83"/>
      <c r="I490" s="218"/>
      <c r="J490" s="101"/>
      <c r="K490"/>
      <c r="L490" s="83"/>
      <c r="M490" s="83"/>
      <c r="N490" s="83"/>
      <c r="O490" s="83"/>
      <c r="P490" s="83"/>
      <c r="Q490" s="83"/>
    </row>
    <row r="491" spans="1:17" s="81" customFormat="1">
      <c r="A491"/>
      <c r="B491" s="83"/>
      <c r="C491" s="83"/>
      <c r="D491" s="102"/>
      <c r="E491" s="83"/>
      <c r="F491" s="101"/>
      <c r="G491" s="101"/>
      <c r="H491" s="83"/>
      <c r="I491" s="218"/>
      <c r="J491" s="101"/>
      <c r="K491"/>
      <c r="L491" s="83"/>
      <c r="M491" s="83"/>
      <c r="N491" s="83"/>
      <c r="O491" s="83"/>
      <c r="P491" s="83"/>
      <c r="Q491" s="83"/>
    </row>
    <row r="492" spans="1:17" s="81" customFormat="1">
      <c r="A492"/>
      <c r="B492" s="83"/>
      <c r="C492" s="83"/>
      <c r="D492" s="102"/>
      <c r="E492" s="83"/>
      <c r="F492" s="101"/>
      <c r="G492" s="101"/>
      <c r="H492" s="83"/>
      <c r="I492" s="218"/>
      <c r="J492" s="101"/>
      <c r="K492"/>
      <c r="L492" s="83"/>
      <c r="M492" s="83"/>
      <c r="N492" s="83"/>
      <c r="O492" s="83"/>
      <c r="P492" s="83"/>
      <c r="Q492" s="83"/>
    </row>
    <row r="493" spans="1:17" s="81" customFormat="1">
      <c r="A493"/>
      <c r="B493" s="83"/>
      <c r="C493" s="83"/>
      <c r="D493" s="102"/>
      <c r="E493" s="83"/>
      <c r="F493" s="101"/>
      <c r="G493" s="101"/>
      <c r="H493" s="83"/>
      <c r="I493" s="218"/>
      <c r="J493" s="101"/>
      <c r="K493"/>
      <c r="L493" s="83"/>
      <c r="M493" s="83"/>
      <c r="N493" s="83"/>
      <c r="O493" s="83"/>
      <c r="P493" s="83"/>
      <c r="Q493" s="83"/>
    </row>
    <row r="494" spans="1:17" s="81" customFormat="1">
      <c r="A494"/>
      <c r="B494" s="83"/>
      <c r="C494" s="83"/>
      <c r="D494" s="102"/>
      <c r="E494" s="83"/>
      <c r="F494" s="101"/>
      <c r="G494" s="101"/>
      <c r="H494" s="83"/>
      <c r="I494" s="218"/>
      <c r="J494" s="101"/>
      <c r="K494"/>
      <c r="L494" s="83"/>
      <c r="M494" s="83"/>
      <c r="N494" s="83"/>
      <c r="O494" s="83"/>
      <c r="P494" s="83"/>
      <c r="Q494" s="83"/>
    </row>
    <row r="495" spans="1:17" s="81" customFormat="1">
      <c r="A495"/>
      <c r="B495" s="83"/>
      <c r="C495" s="83"/>
      <c r="D495" s="102"/>
      <c r="E495" s="83"/>
      <c r="F495" s="101"/>
      <c r="G495" s="101"/>
      <c r="H495" s="83"/>
      <c r="I495" s="218"/>
      <c r="J495" s="101"/>
      <c r="K495"/>
      <c r="L495" s="83"/>
      <c r="M495" s="83"/>
      <c r="N495" s="83"/>
      <c r="O495" s="83"/>
      <c r="P495" s="83"/>
      <c r="Q495" s="83"/>
    </row>
    <row r="496" spans="1:17" s="81" customFormat="1">
      <c r="A496"/>
      <c r="B496" s="83"/>
      <c r="C496" s="83"/>
      <c r="D496" s="102"/>
      <c r="E496" s="83"/>
      <c r="F496" s="101"/>
      <c r="G496" s="101"/>
      <c r="H496" s="83"/>
      <c r="I496" s="218"/>
      <c r="J496" s="101"/>
      <c r="K496"/>
      <c r="L496" s="83"/>
      <c r="M496" s="83"/>
      <c r="N496" s="83"/>
      <c r="O496" s="83"/>
      <c r="P496" s="83"/>
      <c r="Q496" s="83"/>
    </row>
    <row r="497" spans="1:17" s="81" customFormat="1">
      <c r="A497"/>
      <c r="B497" s="83"/>
      <c r="C497" s="83"/>
      <c r="D497" s="102"/>
      <c r="E497" s="83"/>
      <c r="F497" s="101"/>
      <c r="G497" s="101"/>
      <c r="H497" s="83"/>
      <c r="I497" s="218"/>
      <c r="J497" s="101"/>
      <c r="K497"/>
      <c r="L497" s="83"/>
      <c r="M497" s="83"/>
      <c r="N497" s="83"/>
      <c r="O497" s="83"/>
      <c r="P497" s="83"/>
      <c r="Q497" s="83"/>
    </row>
    <row r="498" spans="1:17" s="81" customFormat="1">
      <c r="A498"/>
      <c r="B498" s="83"/>
      <c r="C498" s="83"/>
      <c r="D498" s="102"/>
      <c r="E498" s="83"/>
      <c r="F498" s="101"/>
      <c r="G498" s="101"/>
      <c r="H498" s="83"/>
      <c r="I498" s="218"/>
      <c r="J498" s="101"/>
      <c r="K498"/>
      <c r="L498" s="83"/>
      <c r="M498" s="83"/>
      <c r="N498" s="83"/>
      <c r="O498" s="83"/>
      <c r="P498" s="83"/>
      <c r="Q498" s="83"/>
    </row>
    <row r="499" spans="1:17" s="81" customFormat="1">
      <c r="A499"/>
      <c r="B499" s="83"/>
      <c r="C499" s="83"/>
      <c r="D499" s="102"/>
      <c r="E499" s="83"/>
      <c r="F499" s="101"/>
      <c r="G499" s="101"/>
      <c r="H499" s="83"/>
      <c r="I499" s="218"/>
      <c r="J499" s="101"/>
      <c r="K499"/>
      <c r="L499" s="83"/>
      <c r="M499" s="83"/>
      <c r="N499" s="83"/>
      <c r="O499" s="83"/>
      <c r="P499" s="83"/>
      <c r="Q499" s="83"/>
    </row>
    <row r="500" spans="1:17" s="81" customFormat="1">
      <c r="A500"/>
      <c r="B500" s="83"/>
      <c r="C500" s="83"/>
      <c r="D500" s="102"/>
      <c r="E500" s="83"/>
      <c r="F500" s="101"/>
      <c r="G500" s="101"/>
      <c r="H500" s="83"/>
      <c r="I500" s="218"/>
      <c r="J500" s="101"/>
      <c r="K500"/>
      <c r="L500" s="83"/>
      <c r="M500" s="83"/>
      <c r="N500" s="83"/>
      <c r="O500" s="83"/>
      <c r="P500" s="83"/>
      <c r="Q500" s="83"/>
    </row>
    <row r="501" spans="1:17" s="81" customFormat="1">
      <c r="A501"/>
      <c r="B501" s="83"/>
      <c r="C501" s="83"/>
      <c r="D501" s="102"/>
      <c r="E501" s="83"/>
      <c r="F501" s="101"/>
      <c r="G501" s="101"/>
      <c r="H501" s="83"/>
      <c r="I501" s="229"/>
      <c r="J501" s="101"/>
      <c r="K501"/>
      <c r="L501" s="83"/>
      <c r="M501" s="83"/>
      <c r="N501" s="83"/>
      <c r="O501" s="83"/>
      <c r="P501" s="83"/>
      <c r="Q501" s="83"/>
    </row>
    <row r="502" spans="1:17" s="81" customFormat="1">
      <c r="A502"/>
      <c r="B502" s="83"/>
      <c r="C502" s="83"/>
      <c r="D502" s="102"/>
      <c r="E502" s="83"/>
      <c r="F502" s="101"/>
      <c r="G502" s="101"/>
      <c r="H502" s="83"/>
      <c r="I502" s="218"/>
      <c r="J502" s="101"/>
      <c r="K502"/>
      <c r="L502" s="83"/>
      <c r="M502" s="83"/>
      <c r="N502" s="83"/>
      <c r="O502" s="83"/>
      <c r="P502" s="83"/>
      <c r="Q502" s="83"/>
    </row>
    <row r="503" spans="1:17" s="81" customFormat="1">
      <c r="A503"/>
      <c r="B503" s="83"/>
      <c r="C503" s="83"/>
      <c r="D503" s="102"/>
      <c r="E503" s="83"/>
      <c r="F503" s="101"/>
      <c r="G503" s="101"/>
      <c r="H503" s="83"/>
      <c r="I503" s="218"/>
      <c r="J503" s="101"/>
      <c r="K503"/>
      <c r="L503" s="83"/>
      <c r="M503" s="83"/>
      <c r="N503" s="83"/>
      <c r="O503" s="83"/>
      <c r="P503" s="83"/>
      <c r="Q503" s="83"/>
    </row>
    <row r="504" spans="1:17" s="81" customFormat="1">
      <c r="A504"/>
      <c r="B504" s="83"/>
      <c r="C504" s="83"/>
      <c r="D504" s="102"/>
      <c r="E504" s="83"/>
      <c r="F504" s="101"/>
      <c r="G504" s="101"/>
      <c r="H504" s="83"/>
      <c r="I504" s="218"/>
      <c r="J504" s="101"/>
      <c r="K504"/>
      <c r="L504" s="83"/>
      <c r="M504" s="83"/>
      <c r="N504" s="83"/>
      <c r="O504" s="83"/>
      <c r="P504" s="83"/>
      <c r="Q504" s="83"/>
    </row>
    <row r="505" spans="1:17" s="81" customFormat="1">
      <c r="A505"/>
      <c r="B505" s="83"/>
      <c r="C505" s="83"/>
      <c r="D505" s="102"/>
      <c r="E505" s="83"/>
      <c r="F505" s="101"/>
      <c r="G505" s="101"/>
      <c r="H505" s="83"/>
      <c r="I505" s="218"/>
      <c r="J505" s="101"/>
      <c r="K505"/>
      <c r="L505" s="83"/>
      <c r="M505" s="83"/>
      <c r="N505" s="83"/>
      <c r="O505" s="83"/>
      <c r="P505" s="83"/>
      <c r="Q505" s="83"/>
    </row>
    <row r="506" spans="1:17" s="81" customFormat="1">
      <c r="A506"/>
      <c r="B506" s="83"/>
      <c r="C506" s="83"/>
      <c r="D506" s="102"/>
      <c r="E506" s="83"/>
      <c r="F506" s="101"/>
      <c r="G506" s="101"/>
      <c r="H506" s="83"/>
      <c r="I506" s="218"/>
      <c r="J506" s="101"/>
      <c r="K506"/>
      <c r="L506" s="83"/>
      <c r="M506" s="83"/>
      <c r="N506" s="83"/>
      <c r="O506" s="83"/>
      <c r="P506" s="83"/>
      <c r="Q506" s="83"/>
    </row>
    <row r="507" spans="1:17" s="81" customFormat="1">
      <c r="A507"/>
      <c r="B507" s="83"/>
      <c r="C507" s="83"/>
      <c r="D507" s="102"/>
      <c r="E507" s="83"/>
      <c r="F507" s="101"/>
      <c r="G507" s="101"/>
      <c r="H507" s="83"/>
      <c r="I507" s="218"/>
      <c r="J507" s="101"/>
      <c r="K507"/>
      <c r="L507" s="83"/>
      <c r="M507" s="83"/>
      <c r="N507" s="83"/>
      <c r="O507" s="83"/>
      <c r="P507" s="83"/>
      <c r="Q507" s="83"/>
    </row>
    <row r="508" spans="1:17" s="81" customFormat="1">
      <c r="A508"/>
      <c r="B508" s="83"/>
      <c r="C508" s="83"/>
      <c r="D508" s="102"/>
      <c r="E508" s="83"/>
      <c r="F508" s="101"/>
      <c r="G508" s="101"/>
      <c r="H508" s="83"/>
      <c r="I508" s="229"/>
      <c r="J508" s="101"/>
      <c r="K508"/>
      <c r="L508" s="83"/>
      <c r="M508" s="83"/>
      <c r="N508" s="83"/>
      <c r="O508" s="83"/>
      <c r="P508" s="83"/>
      <c r="Q508" s="83"/>
    </row>
    <row r="509" spans="1:17" s="81" customFormat="1">
      <c r="A509"/>
      <c r="B509" s="83"/>
      <c r="C509" s="83"/>
      <c r="D509" s="102"/>
      <c r="E509" s="83"/>
      <c r="F509" s="101"/>
      <c r="G509" s="101"/>
      <c r="H509" s="83"/>
      <c r="I509" s="218"/>
      <c r="J509" s="101"/>
      <c r="K509"/>
      <c r="L509" s="83"/>
      <c r="M509" s="83"/>
      <c r="N509" s="83"/>
      <c r="O509" s="83"/>
      <c r="P509" s="83"/>
      <c r="Q509" s="83"/>
    </row>
    <row r="510" spans="1:17" s="81" customFormat="1">
      <c r="A510"/>
      <c r="B510" s="83"/>
      <c r="C510" s="83"/>
      <c r="D510" s="102"/>
      <c r="E510" s="83"/>
      <c r="F510" s="101"/>
      <c r="G510" s="101"/>
      <c r="H510" s="83"/>
      <c r="I510" s="218"/>
      <c r="J510" s="101"/>
      <c r="K510"/>
      <c r="L510" s="83"/>
      <c r="M510" s="83"/>
      <c r="N510" s="83"/>
      <c r="O510" s="83"/>
      <c r="P510" s="83"/>
      <c r="Q510" s="83"/>
    </row>
    <row r="511" spans="1:17" s="81" customFormat="1">
      <c r="A511"/>
      <c r="B511" s="83"/>
      <c r="C511" s="83"/>
      <c r="D511" s="102"/>
      <c r="E511" s="83"/>
      <c r="F511" s="101"/>
      <c r="G511" s="101"/>
      <c r="H511" s="83"/>
      <c r="I511" s="218"/>
      <c r="J511" s="101"/>
      <c r="K511"/>
      <c r="L511" s="83"/>
      <c r="M511" s="83"/>
      <c r="N511" s="83"/>
      <c r="O511" s="83"/>
      <c r="P511" s="83"/>
      <c r="Q511" s="83"/>
    </row>
    <row r="512" spans="1:17" s="81" customFormat="1">
      <c r="A512"/>
      <c r="B512" s="83"/>
      <c r="C512" s="83"/>
      <c r="D512" s="102"/>
      <c r="E512" s="83"/>
      <c r="F512" s="101"/>
      <c r="G512" s="101"/>
      <c r="H512" s="83"/>
      <c r="I512" s="218"/>
      <c r="J512" s="101"/>
      <c r="K512"/>
      <c r="L512" s="83"/>
      <c r="M512" s="83"/>
      <c r="N512" s="83"/>
      <c r="O512" s="83"/>
      <c r="P512" s="83"/>
      <c r="Q512" s="83"/>
    </row>
    <row r="513" spans="1:17" s="81" customFormat="1">
      <c r="A513"/>
      <c r="B513" s="83"/>
      <c r="C513" s="83"/>
      <c r="D513" s="102"/>
      <c r="E513" s="83"/>
      <c r="F513" s="101"/>
      <c r="G513" s="101"/>
      <c r="H513" s="83"/>
      <c r="I513" s="218"/>
      <c r="J513" s="101"/>
      <c r="K513"/>
      <c r="L513" s="83"/>
      <c r="M513" s="83"/>
      <c r="N513" s="83"/>
      <c r="O513" s="83"/>
      <c r="P513" s="83"/>
      <c r="Q513" s="83"/>
    </row>
    <row r="514" spans="1:17" s="81" customFormat="1">
      <c r="A514"/>
      <c r="B514" s="83"/>
      <c r="C514" s="83"/>
      <c r="D514" s="102"/>
      <c r="E514" s="83"/>
      <c r="F514" s="101"/>
      <c r="G514" s="101"/>
      <c r="H514" s="83"/>
      <c r="I514" s="218"/>
      <c r="J514" s="101"/>
      <c r="K514"/>
      <c r="L514" s="83"/>
      <c r="M514" s="83"/>
      <c r="N514" s="83"/>
      <c r="O514" s="83"/>
      <c r="P514" s="83"/>
      <c r="Q514" s="83"/>
    </row>
    <row r="515" spans="1:17" s="81" customFormat="1">
      <c r="A515"/>
      <c r="B515" s="83"/>
      <c r="C515" s="83"/>
      <c r="D515" s="102"/>
      <c r="E515" s="83"/>
      <c r="F515" s="101"/>
      <c r="G515" s="101"/>
      <c r="H515" s="83"/>
      <c r="I515" s="218"/>
      <c r="J515" s="101"/>
      <c r="K515"/>
      <c r="L515" s="83"/>
      <c r="M515" s="83"/>
      <c r="N515" s="83"/>
      <c r="O515" s="83"/>
      <c r="P515" s="83"/>
      <c r="Q515" s="83"/>
    </row>
    <row r="516" spans="1:17" s="81" customFormat="1">
      <c r="A516"/>
      <c r="B516" s="83"/>
      <c r="C516" s="83"/>
      <c r="D516" s="102"/>
      <c r="E516" s="83"/>
      <c r="F516" s="101"/>
      <c r="G516" s="101"/>
      <c r="H516" s="83"/>
      <c r="I516" s="218"/>
      <c r="J516" s="101"/>
      <c r="K516"/>
      <c r="L516" s="83"/>
      <c r="M516" s="83"/>
      <c r="N516" s="83"/>
      <c r="O516" s="83"/>
      <c r="P516" s="83"/>
      <c r="Q516" s="83"/>
    </row>
    <row r="517" spans="1:17" s="81" customFormat="1">
      <c r="A517"/>
      <c r="B517" s="83"/>
      <c r="C517" s="83"/>
      <c r="D517" s="102"/>
      <c r="E517" s="83"/>
      <c r="F517" s="101"/>
      <c r="G517" s="101"/>
      <c r="H517" s="83"/>
      <c r="I517" s="218"/>
      <c r="J517" s="101"/>
      <c r="K517"/>
      <c r="L517" s="83"/>
      <c r="M517" s="83"/>
      <c r="N517" s="83"/>
      <c r="O517" s="83"/>
      <c r="P517" s="83"/>
      <c r="Q517" s="83"/>
    </row>
    <row r="518" spans="1:17" s="81" customFormat="1">
      <c r="A518"/>
      <c r="B518" s="83"/>
      <c r="C518" s="83"/>
      <c r="D518" s="102"/>
      <c r="E518" s="83"/>
      <c r="F518" s="101"/>
      <c r="G518" s="101"/>
      <c r="H518" s="83"/>
      <c r="I518" s="218"/>
      <c r="J518" s="101"/>
      <c r="K518"/>
      <c r="L518" s="83"/>
      <c r="M518" s="83"/>
      <c r="N518" s="83"/>
      <c r="O518" s="83"/>
      <c r="P518" s="83"/>
      <c r="Q518" s="83"/>
    </row>
    <row r="519" spans="1:17" s="81" customFormat="1">
      <c r="A519"/>
      <c r="B519" s="83"/>
      <c r="C519" s="83"/>
      <c r="D519" s="102"/>
      <c r="E519" s="83"/>
      <c r="F519" s="101"/>
      <c r="G519" s="101"/>
      <c r="H519" s="83"/>
      <c r="I519" s="218"/>
      <c r="J519" s="101"/>
      <c r="K519"/>
      <c r="L519" s="83"/>
      <c r="M519" s="83"/>
      <c r="N519" s="83"/>
      <c r="O519" s="83"/>
      <c r="P519" s="83"/>
      <c r="Q519" s="83"/>
    </row>
    <row r="520" spans="1:17" s="81" customFormat="1">
      <c r="A520"/>
      <c r="B520" s="83"/>
      <c r="C520" s="83"/>
      <c r="D520" s="102"/>
      <c r="E520" s="83"/>
      <c r="F520" s="101"/>
      <c r="G520" s="101"/>
      <c r="H520" s="83"/>
      <c r="I520" s="218"/>
      <c r="J520" s="101"/>
      <c r="K520"/>
      <c r="L520" s="83"/>
      <c r="M520" s="83"/>
      <c r="N520" s="83"/>
      <c r="O520" s="83"/>
      <c r="P520" s="83"/>
      <c r="Q520" s="83"/>
    </row>
    <row r="521" spans="1:17" s="81" customFormat="1">
      <c r="A521"/>
      <c r="B521" s="83"/>
      <c r="C521" s="83"/>
      <c r="D521" s="102"/>
      <c r="E521" s="83"/>
      <c r="F521" s="101"/>
      <c r="G521" s="101"/>
      <c r="H521" s="83"/>
      <c r="I521" s="218"/>
      <c r="J521" s="101"/>
      <c r="K521"/>
      <c r="L521" s="83"/>
      <c r="M521" s="83"/>
      <c r="N521" s="83"/>
      <c r="O521" s="83"/>
      <c r="P521" s="83"/>
      <c r="Q521" s="83"/>
    </row>
    <row r="522" spans="1:17" s="81" customFormat="1">
      <c r="A522"/>
      <c r="B522" s="83"/>
      <c r="C522" s="83"/>
      <c r="D522" s="102"/>
      <c r="E522" s="83"/>
      <c r="F522" s="101"/>
      <c r="G522" s="101"/>
      <c r="H522" s="83"/>
      <c r="I522" s="218"/>
      <c r="J522" s="101"/>
      <c r="K522"/>
      <c r="L522" s="83"/>
      <c r="M522" s="83"/>
      <c r="N522" s="83"/>
      <c r="O522" s="83"/>
      <c r="P522" s="83"/>
      <c r="Q522" s="83"/>
    </row>
    <row r="523" spans="1:17" s="81" customFormat="1">
      <c r="A523"/>
      <c r="B523" s="83"/>
      <c r="C523" s="83"/>
      <c r="D523" s="102"/>
      <c r="E523" s="83"/>
      <c r="F523" s="101"/>
      <c r="G523" s="101"/>
      <c r="H523" s="83"/>
      <c r="I523" s="218"/>
      <c r="J523" s="101"/>
      <c r="K523"/>
      <c r="L523" s="83"/>
      <c r="M523" s="83"/>
      <c r="N523" s="83"/>
      <c r="O523" s="83"/>
      <c r="P523" s="83"/>
      <c r="Q523" s="83"/>
    </row>
    <row r="524" spans="1:17" s="81" customFormat="1">
      <c r="A524"/>
      <c r="B524" s="83"/>
      <c r="C524" s="83"/>
      <c r="D524" s="102"/>
      <c r="E524" s="83"/>
      <c r="F524" s="101"/>
      <c r="G524" s="101"/>
      <c r="H524" s="83"/>
      <c r="I524" s="218"/>
      <c r="J524" s="101"/>
      <c r="K524"/>
      <c r="L524" s="83"/>
      <c r="M524" s="83"/>
      <c r="N524" s="83"/>
      <c r="O524" s="83"/>
      <c r="P524" s="83"/>
      <c r="Q524" s="83"/>
    </row>
    <row r="525" spans="1:17" s="81" customFormat="1">
      <c r="A525"/>
      <c r="B525" s="83"/>
      <c r="C525" s="83"/>
      <c r="D525" s="102"/>
      <c r="E525" s="83"/>
      <c r="F525" s="101"/>
      <c r="G525" s="101"/>
      <c r="H525" s="83"/>
      <c r="I525" s="218"/>
      <c r="J525" s="101"/>
      <c r="K525"/>
      <c r="L525" s="83"/>
      <c r="M525" s="83"/>
      <c r="N525" s="83"/>
      <c r="O525" s="83"/>
      <c r="P525" s="83"/>
      <c r="Q525" s="83"/>
    </row>
    <row r="526" spans="1:17" s="81" customFormat="1">
      <c r="A526"/>
      <c r="B526" s="83"/>
      <c r="C526" s="83"/>
      <c r="D526" s="102"/>
      <c r="E526" s="83"/>
      <c r="F526" s="101"/>
      <c r="G526" s="101"/>
      <c r="H526" s="83"/>
      <c r="I526" s="218"/>
      <c r="J526" s="101"/>
      <c r="K526"/>
      <c r="L526" s="83"/>
      <c r="M526" s="83"/>
      <c r="N526" s="83"/>
      <c r="O526" s="83"/>
      <c r="P526" s="83"/>
      <c r="Q526" s="83"/>
    </row>
    <row r="527" spans="1:17" s="81" customFormat="1">
      <c r="A527"/>
      <c r="B527" s="83"/>
      <c r="C527" s="83"/>
      <c r="D527" s="102"/>
      <c r="E527" s="83"/>
      <c r="F527" s="101"/>
      <c r="G527" s="101"/>
      <c r="H527" s="83"/>
      <c r="I527" s="218"/>
      <c r="J527" s="101"/>
      <c r="K527"/>
      <c r="L527" s="83"/>
      <c r="M527" s="83"/>
      <c r="N527" s="83"/>
      <c r="O527" s="83"/>
      <c r="P527" s="83"/>
      <c r="Q527" s="83"/>
    </row>
    <row r="528" spans="1:17" s="81" customFormat="1">
      <c r="A528"/>
      <c r="B528" s="83"/>
      <c r="C528" s="83"/>
      <c r="D528" s="102"/>
      <c r="E528" s="83"/>
      <c r="F528" s="101"/>
      <c r="G528" s="101"/>
      <c r="H528" s="83"/>
      <c r="I528" s="218"/>
      <c r="J528" s="101"/>
      <c r="K528"/>
      <c r="L528" s="83"/>
      <c r="M528" s="83"/>
      <c r="N528" s="83"/>
      <c r="O528" s="83"/>
      <c r="P528" s="83"/>
      <c r="Q528" s="83"/>
    </row>
    <row r="529" spans="1:17" s="81" customFormat="1">
      <c r="A529"/>
      <c r="B529" s="83"/>
      <c r="C529" s="83"/>
      <c r="D529" s="102"/>
      <c r="E529" s="83"/>
      <c r="F529" s="101"/>
      <c r="G529" s="101"/>
      <c r="H529" s="83"/>
      <c r="I529" s="218"/>
      <c r="J529" s="101"/>
      <c r="K529"/>
      <c r="L529" s="83"/>
      <c r="M529" s="83"/>
      <c r="N529" s="83"/>
      <c r="O529" s="83"/>
      <c r="P529" s="83"/>
      <c r="Q529" s="83"/>
    </row>
    <row r="530" spans="1:17" s="81" customFormat="1">
      <c r="A530"/>
      <c r="B530" s="83"/>
      <c r="C530" s="83"/>
      <c r="D530" s="102"/>
      <c r="E530" s="83"/>
      <c r="F530" s="101"/>
      <c r="G530" s="101"/>
      <c r="H530" s="83"/>
      <c r="I530" s="218"/>
      <c r="J530" s="101"/>
      <c r="K530"/>
      <c r="L530" s="83"/>
      <c r="M530" s="83"/>
      <c r="N530" s="83"/>
      <c r="O530" s="83"/>
      <c r="P530" s="83"/>
      <c r="Q530" s="83"/>
    </row>
    <row r="531" spans="1:17" s="81" customFormat="1">
      <c r="A531"/>
      <c r="B531" s="83"/>
      <c r="C531" s="83"/>
      <c r="D531" s="102"/>
      <c r="E531" s="83"/>
      <c r="F531" s="101"/>
      <c r="G531" s="101"/>
      <c r="H531" s="83"/>
      <c r="I531" s="218"/>
      <c r="J531" s="101"/>
      <c r="K531"/>
      <c r="L531" s="83"/>
      <c r="M531" s="83"/>
      <c r="N531" s="83"/>
      <c r="O531" s="83"/>
      <c r="P531" s="83"/>
      <c r="Q531" s="83"/>
    </row>
    <row r="532" spans="1:17" s="81" customFormat="1">
      <c r="A532"/>
      <c r="B532" s="83"/>
      <c r="C532" s="83"/>
      <c r="D532" s="102"/>
      <c r="E532" s="83"/>
      <c r="F532" s="101"/>
      <c r="G532" s="101"/>
      <c r="H532" s="83"/>
      <c r="I532" s="218"/>
      <c r="J532" s="101"/>
      <c r="K532"/>
      <c r="L532" s="83"/>
      <c r="M532" s="83"/>
      <c r="N532" s="83"/>
      <c r="O532" s="83"/>
      <c r="P532" s="83"/>
      <c r="Q532" s="83"/>
    </row>
    <row r="533" spans="1:17" s="81" customFormat="1">
      <c r="A533"/>
      <c r="B533" s="83"/>
      <c r="C533" s="83"/>
      <c r="D533" s="102"/>
      <c r="E533" s="83"/>
      <c r="F533" s="101"/>
      <c r="G533" s="101"/>
      <c r="H533" s="83"/>
      <c r="I533" s="218"/>
      <c r="J533" s="101"/>
      <c r="K533"/>
      <c r="L533" s="83"/>
      <c r="M533" s="83"/>
      <c r="N533" s="83"/>
      <c r="O533" s="83"/>
      <c r="P533" s="83"/>
      <c r="Q533" s="83"/>
    </row>
    <row r="534" spans="1:17" s="81" customFormat="1">
      <c r="A534"/>
      <c r="B534" s="83"/>
      <c r="C534" s="83"/>
      <c r="D534" s="102"/>
      <c r="E534"/>
      <c r="F534"/>
      <c r="G534"/>
      <c r="H534"/>
      <c r="I534" s="143"/>
      <c r="J534"/>
      <c r="K534"/>
      <c r="L534" s="83"/>
      <c r="M534" s="83"/>
      <c r="N534" s="83"/>
      <c r="O534" s="83"/>
      <c r="P534" s="83"/>
      <c r="Q534" s="83"/>
    </row>
    <row r="535" spans="1:17" s="81" customFormat="1">
      <c r="A535"/>
      <c r="B535" s="83"/>
      <c r="C535" s="83"/>
      <c r="D535" s="102"/>
      <c r="E535"/>
      <c r="F535"/>
      <c r="G535"/>
      <c r="H535"/>
      <c r="I535" s="143"/>
      <c r="J535"/>
      <c r="K535"/>
      <c r="L535" s="83"/>
      <c r="M535" s="83"/>
      <c r="N535" s="83"/>
      <c r="O535" s="83"/>
      <c r="P535" s="83"/>
      <c r="Q535" s="83"/>
    </row>
    <row r="536" spans="1:17" s="81" customFormat="1">
      <c r="A536"/>
      <c r="B536" s="83"/>
      <c r="C536" s="83"/>
      <c r="D536" s="102"/>
      <c r="E536"/>
      <c r="F536"/>
      <c r="G536"/>
      <c r="H536"/>
      <c r="I536" s="143"/>
      <c r="J536"/>
      <c r="K536"/>
      <c r="L536" s="83"/>
      <c r="M536" s="83"/>
      <c r="N536" s="83"/>
      <c r="O536" s="83"/>
      <c r="P536" s="83"/>
      <c r="Q536" s="83"/>
    </row>
    <row r="537" spans="1:17" s="81" customFormat="1">
      <c r="A537"/>
      <c r="B537" s="83"/>
      <c r="C537" s="83"/>
      <c r="D537" s="102"/>
      <c r="E537"/>
      <c r="F537"/>
      <c r="G537"/>
      <c r="H537"/>
      <c r="I537" s="143"/>
      <c r="J537"/>
      <c r="K537"/>
      <c r="L537" s="83"/>
      <c r="M537" s="83"/>
      <c r="N537" s="83"/>
      <c r="O537" s="83"/>
      <c r="P537" s="83"/>
      <c r="Q537" s="83"/>
    </row>
    <row r="538" spans="1:17" s="81" customFormat="1">
      <c r="A538"/>
      <c r="B538" s="83"/>
      <c r="C538" s="83"/>
      <c r="D538" s="102"/>
      <c r="E538"/>
      <c r="F538"/>
      <c r="G538"/>
      <c r="H538"/>
      <c r="I538" s="143"/>
      <c r="J538"/>
      <c r="K538"/>
      <c r="L538" s="83"/>
      <c r="M538" s="83"/>
      <c r="N538" s="83"/>
      <c r="O538" s="83"/>
      <c r="P538" s="83"/>
      <c r="Q538" s="83"/>
    </row>
    <row r="539" spans="1:17" s="81" customFormat="1">
      <c r="A539"/>
      <c r="B539" s="83"/>
      <c r="C539" s="83"/>
      <c r="D539" s="102"/>
      <c r="E539"/>
      <c r="F539"/>
      <c r="G539"/>
      <c r="H539"/>
      <c r="I539" s="143"/>
      <c r="J539"/>
      <c r="K539"/>
      <c r="L539" s="83"/>
      <c r="M539" s="83"/>
      <c r="N539" s="83"/>
      <c r="O539" s="83"/>
      <c r="P539" s="83"/>
      <c r="Q539" s="83"/>
    </row>
    <row r="540" spans="1:17">
      <c r="E540"/>
      <c r="F540"/>
      <c r="G540"/>
      <c r="H540"/>
      <c r="I540" s="143"/>
      <c r="J540"/>
    </row>
    <row r="541" spans="1:17">
      <c r="E541"/>
      <c r="F541"/>
      <c r="G541"/>
      <c r="H541"/>
      <c r="I541" s="143"/>
      <c r="J541"/>
    </row>
    <row r="542" spans="1:17">
      <c r="E542"/>
      <c r="F542"/>
      <c r="G542"/>
      <c r="H542"/>
      <c r="I542" s="143"/>
      <c r="J542"/>
    </row>
    <row r="543" spans="1:17">
      <c r="E543"/>
      <c r="F543"/>
      <c r="G543"/>
      <c r="H543"/>
      <c r="I543" s="143"/>
      <c r="J543"/>
    </row>
  </sheetData>
  <mergeCells count="72">
    <mergeCell ref="F372:J372"/>
    <mergeCell ref="F374:J375"/>
    <mergeCell ref="B52:J52"/>
    <mergeCell ref="B64:J64"/>
    <mergeCell ref="B77:J77"/>
    <mergeCell ref="B89:J89"/>
    <mergeCell ref="B120:J120"/>
    <mergeCell ref="I158:J158"/>
    <mergeCell ref="I180:J180"/>
    <mergeCell ref="I138:J138"/>
    <mergeCell ref="I146:I147"/>
    <mergeCell ref="J146:J147"/>
    <mergeCell ref="B137:J137"/>
    <mergeCell ref="I134:I135"/>
    <mergeCell ref="I90:J90"/>
    <mergeCell ref="J56:J57"/>
    <mergeCell ref="G4:I4"/>
    <mergeCell ref="B1:J1"/>
    <mergeCell ref="B2:J2"/>
    <mergeCell ref="I6:J6"/>
    <mergeCell ref="I17:I18"/>
    <mergeCell ref="J17:J18"/>
    <mergeCell ref="B5:J5"/>
    <mergeCell ref="I10:I11"/>
    <mergeCell ref="J10:J11"/>
    <mergeCell ref="I8:I9"/>
    <mergeCell ref="J8:J9"/>
    <mergeCell ref="I15:I16"/>
    <mergeCell ref="J15:J16"/>
    <mergeCell ref="I33:I34"/>
    <mergeCell ref="I65:J65"/>
    <mergeCell ref="J33:J34"/>
    <mergeCell ref="I23:I24"/>
    <mergeCell ref="J23:J24"/>
    <mergeCell ref="I31:I32"/>
    <mergeCell ref="J31:J32"/>
    <mergeCell ref="I35:I36"/>
    <mergeCell ref="J35:J36"/>
    <mergeCell ref="I43:I44"/>
    <mergeCell ref="J43:J44"/>
    <mergeCell ref="B39:J39"/>
    <mergeCell ref="I40:J40"/>
    <mergeCell ref="I46:I48"/>
    <mergeCell ref="J46:J48"/>
    <mergeCell ref="I56:I57"/>
    <mergeCell ref="I22:J22"/>
    <mergeCell ref="B21:J21"/>
    <mergeCell ref="I25:I26"/>
    <mergeCell ref="J25:J26"/>
    <mergeCell ref="I27:I28"/>
    <mergeCell ref="J27:J28"/>
    <mergeCell ref="I60:I61"/>
    <mergeCell ref="J60:J61"/>
    <mergeCell ref="I53:J53"/>
    <mergeCell ref="I189:I190"/>
    <mergeCell ref="J189:J190"/>
    <mergeCell ref="I78:J78"/>
    <mergeCell ref="B228:J229"/>
    <mergeCell ref="I221:I223"/>
    <mergeCell ref="J221:J223"/>
    <mergeCell ref="I72:I74"/>
    <mergeCell ref="J72:J74"/>
    <mergeCell ref="I84:I85"/>
    <mergeCell ref="J84:J85"/>
    <mergeCell ref="I121:J121"/>
    <mergeCell ref="B157:J157"/>
    <mergeCell ref="B206:J206"/>
    <mergeCell ref="B179:J179"/>
    <mergeCell ref="I207:J207"/>
    <mergeCell ref="I219:I220"/>
    <mergeCell ref="J219:J220"/>
    <mergeCell ref="J134:J135"/>
  </mergeCells>
  <phoneticPr fontId="26" type="noConversion"/>
  <printOptions horizontalCentered="1"/>
  <pageMargins left="0.59055118110236227" right="0.39370078740157483" top="0.55118110236220474" bottom="0.39370078740157483" header="0.31496062992125984" footer="0.31496062992125984"/>
  <pageSetup paperSize="9" scale="80" fitToHeight="7" orientation="portrait" r:id="rId1"/>
  <rowBreaks count="1" manualBreakCount="1">
    <brk id="50" min="1" max="9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B967-8D1C-FA4A-B2F8-869D55DAF771}">
  <dimension ref="A1:X340"/>
  <sheetViews>
    <sheetView showGridLines="0" zoomScale="90" zoomScaleNormal="90" zoomScaleSheetLayoutView="90" workbookViewId="0">
      <selection activeCell="J3" sqref="J3"/>
    </sheetView>
  </sheetViews>
  <sheetFormatPr baseColWidth="10" defaultColWidth="11.5" defaultRowHeight="12"/>
  <cols>
    <col min="1" max="1" width="3.83203125" style="83" customWidth="1"/>
    <col min="2" max="2" width="28.5" style="83" customWidth="1"/>
    <col min="3" max="3" width="8.5" style="83" customWidth="1"/>
    <col min="4" max="4" width="8.5" style="134" customWidth="1"/>
    <col min="5" max="6" width="8.5" style="101" customWidth="1"/>
    <col min="7" max="7" width="10.6640625" style="101" customWidth="1"/>
    <col min="8" max="8" width="8.5" style="110" customWidth="1"/>
    <col min="9" max="9" width="10" style="218" customWidth="1"/>
    <col min="10" max="10" width="10.33203125" style="101" customWidth="1"/>
    <col min="11" max="11" width="7.6640625" style="132" customWidth="1"/>
    <col min="12" max="12" width="5.6640625" style="139" customWidth="1"/>
    <col min="13" max="13" width="20.83203125" style="81" bestFit="1" customWidth="1"/>
    <col min="14" max="14" width="8.1640625" style="81" bestFit="1" customWidth="1"/>
    <col min="15" max="15" width="4.1640625" style="81" customWidth="1"/>
    <col min="16" max="16" width="17" style="81" customWidth="1"/>
    <col min="17" max="17" width="7.5" style="81" bestFit="1" customWidth="1"/>
    <col min="18" max="19" width="11.5" style="81"/>
    <col min="20" max="16384" width="11.5" style="83"/>
  </cols>
  <sheetData>
    <row r="1" spans="1:24" ht="28.5" customHeight="1">
      <c r="A1" s="100"/>
      <c r="B1" s="268" t="s">
        <v>395</v>
      </c>
      <c r="C1" s="268"/>
      <c r="D1" s="268"/>
      <c r="E1" s="268"/>
      <c r="F1" s="268"/>
      <c r="G1" s="268"/>
      <c r="H1" s="268"/>
      <c r="I1" s="268"/>
      <c r="J1" s="268"/>
    </row>
    <row r="2" spans="1:24" s="81" customFormat="1" ht="25.5" customHeight="1">
      <c r="A2" s="112"/>
      <c r="B2" s="112"/>
      <c r="C2" s="112"/>
      <c r="H2" s="112"/>
      <c r="I2" s="218"/>
      <c r="J2" s="101"/>
      <c r="K2" s="132"/>
      <c r="L2" s="139"/>
      <c r="T2" s="83"/>
      <c r="U2" s="83"/>
      <c r="V2" s="83"/>
      <c r="W2" s="83"/>
      <c r="X2" s="83"/>
    </row>
    <row r="3" spans="1:24" s="81" customFormat="1" ht="29.25" customHeight="1">
      <c r="A3" s="112"/>
      <c r="B3" s="112"/>
      <c r="C3" s="112"/>
      <c r="D3" s="134"/>
      <c r="E3" s="209"/>
      <c r="F3" s="209"/>
      <c r="G3" s="283" t="s">
        <v>97</v>
      </c>
      <c r="H3" s="284"/>
      <c r="I3" s="285"/>
      <c r="J3" s="169">
        <f>+'CÁLCULO TARIFA KM'!M8</f>
        <v>2.5778979328485253E-2</v>
      </c>
      <c r="K3" s="132"/>
      <c r="L3" s="139"/>
      <c r="T3" s="83"/>
      <c r="U3" s="83"/>
      <c r="V3" s="83"/>
      <c r="W3" s="83"/>
      <c r="X3" s="83"/>
    </row>
    <row r="4" spans="1:24" s="81" customFormat="1" ht="29.25" customHeight="1">
      <c r="A4"/>
      <c r="B4" s="251" t="s">
        <v>393</v>
      </c>
      <c r="C4" s="252"/>
      <c r="D4" s="252"/>
      <c r="E4" s="252"/>
      <c r="F4" s="252"/>
      <c r="G4" s="252"/>
      <c r="H4" s="252"/>
      <c r="I4" s="252"/>
      <c r="J4" s="253"/>
      <c r="K4" s="132"/>
      <c r="L4" s="139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s="81" customFormat="1" ht="59.25" customHeight="1">
      <c r="A5"/>
      <c r="B5" s="155" t="s">
        <v>102</v>
      </c>
      <c r="C5" s="154" t="s">
        <v>318</v>
      </c>
      <c r="D5" s="157" t="s">
        <v>215</v>
      </c>
      <c r="E5" s="154" t="s">
        <v>303</v>
      </c>
      <c r="F5" s="156" t="s">
        <v>105</v>
      </c>
      <c r="G5" s="156" t="s">
        <v>106</v>
      </c>
      <c r="H5" s="154" t="s">
        <v>379</v>
      </c>
      <c r="I5" s="249" t="s">
        <v>108</v>
      </c>
      <c r="J5" s="250"/>
      <c r="K5" s="132"/>
      <c r="L5" s="139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s="81" customFormat="1" ht="15" customHeight="1">
      <c r="A6"/>
      <c r="B6" s="113" t="s">
        <v>216</v>
      </c>
      <c r="C6" s="138">
        <v>0.25</v>
      </c>
      <c r="D6" s="140">
        <v>7.92</v>
      </c>
      <c r="E6" s="163">
        <f t="shared" ref="E6:E37" si="0">D6*$J$3</f>
        <v>0.20416951628160321</v>
      </c>
      <c r="F6" s="141">
        <f>E6/0.9</f>
        <v>0.22685501809067021</v>
      </c>
      <c r="G6" s="141">
        <f>+F6/2</f>
        <v>0.11342750904533511</v>
      </c>
      <c r="H6" s="142">
        <f>(F6-C6)/C6</f>
        <v>-9.2579927637319148E-2</v>
      </c>
      <c r="I6" s="286">
        <v>0.35</v>
      </c>
      <c r="J6" s="263">
        <v>0.17</v>
      </c>
      <c r="K6" s="132"/>
      <c r="L6" s="139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s="81" customFormat="1" ht="15" customHeight="1">
      <c r="A7"/>
      <c r="B7" s="113" t="s">
        <v>217</v>
      </c>
      <c r="C7" s="85">
        <v>0.25</v>
      </c>
      <c r="D7" s="133">
        <v>12</v>
      </c>
      <c r="E7" s="111">
        <f t="shared" si="0"/>
        <v>0.30934775194182307</v>
      </c>
      <c r="F7" s="123">
        <f t="shared" ref="F7:F82" si="1">E7/0.9</f>
        <v>0.34371972437980342</v>
      </c>
      <c r="G7" s="123">
        <f t="shared" ref="G7:G82" si="2">+F7/2</f>
        <v>0.17185986218990171</v>
      </c>
      <c r="H7" s="87">
        <f t="shared" ref="H7:H82" si="3">(F7-C7)/C7</f>
        <v>0.37487889751921366</v>
      </c>
      <c r="I7" s="287"/>
      <c r="J7" s="263"/>
      <c r="K7" s="132"/>
      <c r="L7" s="139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spans="1:24" s="81" customFormat="1" ht="15" customHeight="1">
      <c r="A8"/>
      <c r="B8" s="113" t="s">
        <v>218</v>
      </c>
      <c r="C8" s="85">
        <v>0.35</v>
      </c>
      <c r="D8" s="133">
        <v>16.38</v>
      </c>
      <c r="E8" s="111">
        <f t="shared" si="0"/>
        <v>0.42225968140058845</v>
      </c>
      <c r="F8" s="123">
        <f t="shared" si="1"/>
        <v>0.46917742377843158</v>
      </c>
      <c r="G8" s="123">
        <f t="shared" si="2"/>
        <v>0.23458871188921579</v>
      </c>
      <c r="H8" s="87">
        <f t="shared" si="3"/>
        <v>0.34050692508123315</v>
      </c>
      <c r="I8" s="211">
        <f>+F8</f>
        <v>0.46917742377843158</v>
      </c>
      <c r="J8" s="163">
        <f>+G8</f>
        <v>0.23458871188921579</v>
      </c>
      <c r="K8" s="132"/>
      <c r="L8" s="139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s="81" customFormat="1" ht="15" customHeight="1">
      <c r="A9"/>
      <c r="B9" s="113" t="s">
        <v>219</v>
      </c>
      <c r="C9" s="85">
        <v>0.35</v>
      </c>
      <c r="D9" s="133">
        <v>20.09</v>
      </c>
      <c r="E9" s="111">
        <f t="shared" si="0"/>
        <v>0.51789969470926878</v>
      </c>
      <c r="F9" s="123">
        <f t="shared" si="1"/>
        <v>0.57544410523252087</v>
      </c>
      <c r="G9" s="123">
        <f t="shared" si="2"/>
        <v>0.28772205261626044</v>
      </c>
      <c r="H9" s="87">
        <f t="shared" si="3"/>
        <v>0.64412601495005972</v>
      </c>
      <c r="I9" s="211">
        <f t="shared" ref="I9:I15" si="4">+F9</f>
        <v>0.57544410523252087</v>
      </c>
      <c r="J9" s="170">
        <f t="shared" ref="J9:J15" si="5">+G9</f>
        <v>0.28772205261626044</v>
      </c>
      <c r="K9" s="132"/>
      <c r="L9" s="139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s="81" customFormat="1" ht="15" customHeight="1">
      <c r="A10"/>
      <c r="B10" s="113" t="s">
        <v>362</v>
      </c>
      <c r="C10" s="85">
        <v>0.55000000000000004</v>
      </c>
      <c r="D10" s="133">
        <v>22.26</v>
      </c>
      <c r="E10" s="111">
        <f t="shared" si="0"/>
        <v>0.57384007985208174</v>
      </c>
      <c r="F10" s="123">
        <f t="shared" si="1"/>
        <v>0.63760008872453522</v>
      </c>
      <c r="G10" s="123">
        <f t="shared" si="2"/>
        <v>0.31880004436226761</v>
      </c>
      <c r="H10" s="87">
        <f t="shared" si="3"/>
        <v>0.15927288859006394</v>
      </c>
      <c r="I10" s="211">
        <f t="shared" si="4"/>
        <v>0.63760008872453522</v>
      </c>
      <c r="J10" s="178">
        <f>+G10</f>
        <v>0.31880004436226761</v>
      </c>
      <c r="K10" s="132"/>
      <c r="L10" s="139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s="81" customFormat="1" ht="15" customHeight="1">
      <c r="A11"/>
      <c r="B11" s="113" t="s">
        <v>220</v>
      </c>
      <c r="C11" s="85">
        <v>0.55000000000000004</v>
      </c>
      <c r="D11" s="133">
        <v>26.47</v>
      </c>
      <c r="E11" s="111">
        <f t="shared" si="0"/>
        <v>0.68236958282500459</v>
      </c>
      <c r="F11" s="123">
        <f t="shared" si="1"/>
        <v>0.75818842536111619</v>
      </c>
      <c r="G11" s="123">
        <f t="shared" si="2"/>
        <v>0.3790942126805581</v>
      </c>
      <c r="H11" s="87">
        <f t="shared" si="3"/>
        <v>0.37852440974748386</v>
      </c>
      <c r="I11" s="211">
        <f t="shared" si="4"/>
        <v>0.75818842536111619</v>
      </c>
      <c r="J11" s="178">
        <f>+G11</f>
        <v>0.3790942126805581</v>
      </c>
      <c r="K11" s="132"/>
      <c r="L11" s="139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s="81" customFormat="1" ht="15" customHeight="1">
      <c r="A12"/>
      <c r="B12" s="113" t="s">
        <v>221</v>
      </c>
      <c r="C12" s="85">
        <v>0.68</v>
      </c>
      <c r="D12" s="133">
        <v>34.630000000000003</v>
      </c>
      <c r="E12" s="111">
        <f t="shared" si="0"/>
        <v>0.89272605414544437</v>
      </c>
      <c r="F12" s="123">
        <f t="shared" si="1"/>
        <v>0.9919178379393826</v>
      </c>
      <c r="G12" s="123">
        <f t="shared" si="2"/>
        <v>0.4959589189696913</v>
      </c>
      <c r="H12" s="87">
        <f t="shared" si="3"/>
        <v>0.45870270285203313</v>
      </c>
      <c r="I12" s="211">
        <f t="shared" si="4"/>
        <v>0.9919178379393826</v>
      </c>
      <c r="J12" s="170">
        <v>0.49</v>
      </c>
      <c r="K12" s="132"/>
      <c r="L12" s="139"/>
      <c r="M12" s="83"/>
      <c r="N12" s="83"/>
      <c r="O12" s="83"/>
      <c r="P12" s="83"/>
      <c r="Q12" s="83"/>
      <c r="R12" s="83"/>
      <c r="S12" s="83" t="s">
        <v>387</v>
      </c>
      <c r="T12" s="83"/>
      <c r="U12" s="83"/>
      <c r="V12" s="83"/>
      <c r="W12" s="83"/>
      <c r="X12" s="83"/>
    </row>
    <row r="13" spans="1:24" s="81" customFormat="1" ht="15" customHeight="1">
      <c r="A13"/>
      <c r="B13" s="113" t="s">
        <v>222</v>
      </c>
      <c r="C13" s="85">
        <v>0.78</v>
      </c>
      <c r="D13" s="133">
        <v>39.200000000000003</v>
      </c>
      <c r="E13" s="111">
        <f t="shared" si="0"/>
        <v>1.0105359896766219</v>
      </c>
      <c r="F13" s="123">
        <f t="shared" si="1"/>
        <v>1.1228177663073577</v>
      </c>
      <c r="G13" s="123">
        <f t="shared" si="2"/>
        <v>0.56140888315367887</v>
      </c>
      <c r="H13" s="87">
        <f t="shared" si="3"/>
        <v>0.43950995680430477</v>
      </c>
      <c r="I13" s="211">
        <f t="shared" si="4"/>
        <v>1.1228177663073577</v>
      </c>
      <c r="J13" s="170">
        <f t="shared" si="5"/>
        <v>0.56140888315367887</v>
      </c>
      <c r="K13" s="132"/>
      <c r="L13" s="139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s="81" customFormat="1" ht="15" customHeight="1">
      <c r="A14"/>
      <c r="B14" s="113" t="s">
        <v>223</v>
      </c>
      <c r="C14" s="85">
        <v>0.85</v>
      </c>
      <c r="D14" s="133">
        <v>41.38</v>
      </c>
      <c r="E14" s="111">
        <f t="shared" si="0"/>
        <v>1.0667341646127197</v>
      </c>
      <c r="F14" s="123">
        <f t="shared" si="1"/>
        <v>1.1852601829030218</v>
      </c>
      <c r="G14" s="123">
        <f t="shared" si="2"/>
        <v>0.59263009145151091</v>
      </c>
      <c r="H14" s="87">
        <f t="shared" si="3"/>
        <v>0.39442374459179042</v>
      </c>
      <c r="I14" s="211">
        <f t="shared" si="4"/>
        <v>1.1852601829030218</v>
      </c>
      <c r="J14" s="170">
        <f t="shared" si="5"/>
        <v>0.59263009145151091</v>
      </c>
      <c r="K14" s="132"/>
      <c r="L14" s="139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s="81" customFormat="1" ht="15" customHeight="1">
      <c r="A15"/>
      <c r="B15" s="113" t="s">
        <v>224</v>
      </c>
      <c r="C15" s="138">
        <v>0.95</v>
      </c>
      <c r="D15" s="140">
        <v>45</v>
      </c>
      <c r="E15" s="130">
        <f t="shared" si="0"/>
        <v>1.1600540697818364</v>
      </c>
      <c r="F15" s="141">
        <f t="shared" si="1"/>
        <v>1.2889489664242626</v>
      </c>
      <c r="G15" s="141">
        <f t="shared" si="2"/>
        <v>0.6444744832121313</v>
      </c>
      <c r="H15" s="142">
        <f t="shared" si="3"/>
        <v>0.35678838570975019</v>
      </c>
      <c r="I15" s="211">
        <f t="shared" si="4"/>
        <v>1.2889489664242626</v>
      </c>
      <c r="J15" s="170">
        <f t="shared" si="5"/>
        <v>0.6444744832121313</v>
      </c>
      <c r="K15" s="132"/>
      <c r="L15" s="139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s="81" customFormat="1" ht="15" customHeight="1">
      <c r="A16"/>
      <c r="B16" s="113" t="s">
        <v>323</v>
      </c>
      <c r="C16" s="138">
        <v>0.25</v>
      </c>
      <c r="D16" s="140">
        <v>3.68</v>
      </c>
      <c r="E16" s="178">
        <f t="shared" si="0"/>
        <v>9.4866643928825739E-2</v>
      </c>
      <c r="F16" s="141">
        <f t="shared" si="1"/>
        <v>0.1054073821431397</v>
      </c>
      <c r="G16" s="141">
        <f t="shared" si="2"/>
        <v>5.2703691071569851E-2</v>
      </c>
      <c r="H16" s="142">
        <f t="shared" si="3"/>
        <v>-0.57837047142744114</v>
      </c>
      <c r="I16" s="255">
        <v>0.35</v>
      </c>
      <c r="J16" s="246">
        <v>0.17</v>
      </c>
      <c r="K16" s="132"/>
      <c r="L16" s="139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s="81" customFormat="1" ht="15" customHeight="1">
      <c r="A17"/>
      <c r="B17" s="113" t="s">
        <v>321</v>
      </c>
      <c r="C17" s="138">
        <v>0.25</v>
      </c>
      <c r="D17" s="140">
        <v>5.86</v>
      </c>
      <c r="E17" s="178">
        <f t="shared" si="0"/>
        <v>0.15106481886492359</v>
      </c>
      <c r="F17" s="141">
        <f t="shared" ref="F17" si="6">E17/0.9</f>
        <v>0.16784979873880398</v>
      </c>
      <c r="G17" s="141">
        <f t="shared" ref="G17" si="7">+F17/2</f>
        <v>8.3924899369401992E-2</v>
      </c>
      <c r="H17" s="142">
        <f t="shared" ref="H17" si="8">(F17-C17)/C17</f>
        <v>-0.32860080504478406</v>
      </c>
      <c r="I17" s="256"/>
      <c r="J17" s="247"/>
      <c r="K17" s="132"/>
      <c r="L17" s="139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15" customHeight="1">
      <c r="A18"/>
      <c r="B18" s="113" t="s">
        <v>322</v>
      </c>
      <c r="C18" s="138">
        <v>0.35</v>
      </c>
      <c r="D18" s="140">
        <v>10.43</v>
      </c>
      <c r="E18" s="178">
        <f t="shared" si="0"/>
        <v>0.2688747543961012</v>
      </c>
      <c r="F18" s="141">
        <f t="shared" si="1"/>
        <v>0.29874972710677911</v>
      </c>
      <c r="G18" s="141">
        <f t="shared" si="2"/>
        <v>0.14937486355338955</v>
      </c>
      <c r="H18" s="142">
        <f t="shared" si="3"/>
        <v>-0.14642935112348821</v>
      </c>
      <c r="I18" s="256"/>
      <c r="J18" s="247"/>
      <c r="M18" s="83"/>
      <c r="N18" s="83"/>
      <c r="O18" s="83"/>
      <c r="P18" s="83"/>
      <c r="Q18" s="83"/>
      <c r="R18" s="83"/>
      <c r="S18" s="83"/>
    </row>
    <row r="19" spans="1:24" ht="15" customHeight="1">
      <c r="A19"/>
      <c r="B19" s="113" t="s">
        <v>374</v>
      </c>
      <c r="C19" s="138">
        <v>0.48</v>
      </c>
      <c r="D19" s="140">
        <v>14.41</v>
      </c>
      <c r="E19" s="178">
        <f t="shared" si="0"/>
        <v>0.37147509212347252</v>
      </c>
      <c r="F19" s="141">
        <f t="shared" ref="F19" si="9">E19/0.9</f>
        <v>0.4127501023594139</v>
      </c>
      <c r="G19" s="141">
        <f t="shared" ref="G19" si="10">+F19/2</f>
        <v>0.20637505117970695</v>
      </c>
      <c r="H19" s="142">
        <f t="shared" ref="H19" si="11">(F19-C19)/C19</f>
        <v>-0.1401039534178877</v>
      </c>
      <c r="I19" s="276"/>
      <c r="J19" s="248"/>
      <c r="M19" s="83"/>
      <c r="N19" s="83"/>
      <c r="O19" s="83"/>
      <c r="P19" s="83"/>
      <c r="Q19" s="83"/>
      <c r="R19" s="83"/>
      <c r="S19" s="83"/>
    </row>
    <row r="20" spans="1:24" ht="15" customHeight="1">
      <c r="A20"/>
      <c r="B20" s="113" t="s">
        <v>319</v>
      </c>
      <c r="C20" s="138">
        <v>0.48</v>
      </c>
      <c r="D20" s="140">
        <v>18.59</v>
      </c>
      <c r="E20" s="178">
        <f t="shared" si="0"/>
        <v>0.47923122571654087</v>
      </c>
      <c r="F20" s="141">
        <f t="shared" si="1"/>
        <v>0.53247913968504534</v>
      </c>
      <c r="G20" s="141">
        <f t="shared" si="2"/>
        <v>0.26623956984252267</v>
      </c>
      <c r="H20" s="142">
        <f t="shared" si="3"/>
        <v>0.10933154101051118</v>
      </c>
      <c r="I20" s="211">
        <f>+F20</f>
        <v>0.53247913968504534</v>
      </c>
      <c r="J20" s="178">
        <v>0.26</v>
      </c>
      <c r="M20" s="83"/>
      <c r="N20" s="83"/>
      <c r="O20" s="83"/>
      <c r="P20" s="83"/>
      <c r="Q20" s="83"/>
      <c r="R20" s="83"/>
      <c r="S20" s="83"/>
    </row>
    <row r="21" spans="1:24" s="81" customFormat="1" ht="15" customHeight="1">
      <c r="A21"/>
      <c r="B21" s="113" t="s">
        <v>320</v>
      </c>
      <c r="C21" s="138">
        <v>0.48</v>
      </c>
      <c r="D21" s="140">
        <v>22.8</v>
      </c>
      <c r="E21" s="178">
        <f t="shared" si="0"/>
        <v>0.58776072868946383</v>
      </c>
      <c r="F21" s="141">
        <f t="shared" si="1"/>
        <v>0.65306747632162643</v>
      </c>
      <c r="G21" s="141">
        <f t="shared" si="2"/>
        <v>0.32653373816081321</v>
      </c>
      <c r="H21" s="142">
        <f t="shared" si="3"/>
        <v>0.36055724233672176</v>
      </c>
      <c r="I21" s="211">
        <f t="shared" ref="I21:I25" si="12">+F21</f>
        <v>0.65306747632162643</v>
      </c>
      <c r="J21" s="178">
        <v>0.32</v>
      </c>
      <c r="K21" s="132"/>
      <c r="L21" s="139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spans="1:24" s="81" customFormat="1" ht="15" customHeight="1">
      <c r="A22"/>
      <c r="B22" s="113" t="s">
        <v>373</v>
      </c>
      <c r="C22" s="138">
        <v>0.6</v>
      </c>
      <c r="D22" s="140">
        <v>24.97</v>
      </c>
      <c r="E22" s="178">
        <f t="shared" si="0"/>
        <v>0.64370111383227679</v>
      </c>
      <c r="F22" s="141">
        <f t="shared" ref="F22" si="13">E22/0.9</f>
        <v>0.71522345981364088</v>
      </c>
      <c r="G22" s="141">
        <f t="shared" ref="G22" si="14">+F22/2</f>
        <v>0.35761172990682044</v>
      </c>
      <c r="H22" s="142">
        <f t="shared" ref="H22" si="15">(F22-C22)/C22</f>
        <v>0.19203909968940153</v>
      </c>
      <c r="I22" s="211">
        <f t="shared" si="12"/>
        <v>0.71522345981364088</v>
      </c>
      <c r="J22" s="178">
        <f t="shared" ref="J22:J25" si="16">+G22</f>
        <v>0.35761172990682044</v>
      </c>
      <c r="K22" s="132"/>
      <c r="L22" s="139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spans="1:24" s="81" customFormat="1" ht="15" customHeight="1">
      <c r="A23"/>
      <c r="B23" s="113" t="s">
        <v>324</v>
      </c>
      <c r="C23" s="138">
        <v>0.6</v>
      </c>
      <c r="D23" s="140">
        <v>28.68</v>
      </c>
      <c r="E23" s="178">
        <f t="shared" si="0"/>
        <v>0.73934112714095701</v>
      </c>
      <c r="F23" s="141">
        <f t="shared" si="1"/>
        <v>0.82149014126773001</v>
      </c>
      <c r="G23" s="141">
        <f t="shared" si="2"/>
        <v>0.41074507063386501</v>
      </c>
      <c r="H23" s="142">
        <f t="shared" si="3"/>
        <v>0.36915023544621672</v>
      </c>
      <c r="I23" s="211">
        <f t="shared" si="12"/>
        <v>0.82149014126773001</v>
      </c>
      <c r="J23" s="178">
        <f t="shared" si="16"/>
        <v>0.41074507063386501</v>
      </c>
      <c r="K23" s="132"/>
      <c r="L23" s="139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spans="1:24" s="81" customFormat="1" ht="15" customHeight="1">
      <c r="A24"/>
      <c r="B24" s="113" t="s">
        <v>325</v>
      </c>
      <c r="C24" s="138">
        <v>0.7</v>
      </c>
      <c r="D24" s="140">
        <v>33.06</v>
      </c>
      <c r="E24" s="178">
        <f t="shared" si="0"/>
        <v>0.8522530565997225</v>
      </c>
      <c r="F24" s="141">
        <f t="shared" si="1"/>
        <v>0.94694784066635829</v>
      </c>
      <c r="G24" s="141">
        <f t="shared" si="2"/>
        <v>0.47347392033317914</v>
      </c>
      <c r="H24" s="142">
        <f t="shared" si="3"/>
        <v>0.35278262952336908</v>
      </c>
      <c r="I24" s="211">
        <f t="shared" si="12"/>
        <v>0.94694784066635829</v>
      </c>
      <c r="J24" s="178">
        <f t="shared" si="16"/>
        <v>0.47347392033317914</v>
      </c>
      <c r="K24" s="132"/>
      <c r="L24" s="139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spans="1:24" s="81" customFormat="1" ht="15" customHeight="1">
      <c r="A25"/>
      <c r="B25" s="113" t="s">
        <v>326</v>
      </c>
      <c r="C25" s="138">
        <v>0.75</v>
      </c>
      <c r="D25" s="140">
        <v>37.14</v>
      </c>
      <c r="E25" s="178">
        <f t="shared" si="0"/>
        <v>0.95743129225994228</v>
      </c>
      <c r="F25" s="141">
        <f t="shared" si="1"/>
        <v>1.0638125469554913</v>
      </c>
      <c r="G25" s="141">
        <f t="shared" si="2"/>
        <v>0.53190627347774566</v>
      </c>
      <c r="H25" s="142">
        <f t="shared" si="3"/>
        <v>0.41841672927398843</v>
      </c>
      <c r="I25" s="211">
        <f t="shared" si="12"/>
        <v>1.0638125469554913</v>
      </c>
      <c r="J25" s="178">
        <f t="shared" si="16"/>
        <v>0.53190627347774566</v>
      </c>
      <c r="K25" s="132"/>
      <c r="L25" s="139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spans="1:24" s="81" customFormat="1" ht="15" customHeight="1">
      <c r="A26"/>
      <c r="B26" s="113" t="s">
        <v>327</v>
      </c>
      <c r="C26" s="138">
        <v>0.25</v>
      </c>
      <c r="D26" s="140">
        <v>2.1800000000000002</v>
      </c>
      <c r="E26" s="163">
        <f t="shared" si="0"/>
        <v>5.6198174936097856E-2</v>
      </c>
      <c r="F26" s="141">
        <f t="shared" si="1"/>
        <v>6.2442416595664282E-2</v>
      </c>
      <c r="G26" s="141">
        <f t="shared" si="2"/>
        <v>3.1221208297832141E-2</v>
      </c>
      <c r="H26" s="142">
        <f t="shared" si="3"/>
        <v>-0.75023033361734281</v>
      </c>
      <c r="I26" s="255">
        <v>0.35</v>
      </c>
      <c r="J26" s="246">
        <v>0.17</v>
      </c>
      <c r="K26" s="132"/>
      <c r="L26" s="139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s="81" customFormat="1" ht="15" customHeight="1">
      <c r="A27"/>
      <c r="B27" s="113" t="s">
        <v>328</v>
      </c>
      <c r="C27" s="138">
        <v>0.25</v>
      </c>
      <c r="D27" s="140">
        <v>6.75</v>
      </c>
      <c r="E27" s="163">
        <f t="shared" si="0"/>
        <v>0.17400811046727546</v>
      </c>
      <c r="F27" s="141">
        <f t="shared" si="1"/>
        <v>0.19334234496363939</v>
      </c>
      <c r="G27" s="141">
        <f t="shared" si="2"/>
        <v>9.6671172481819695E-2</v>
      </c>
      <c r="H27" s="142">
        <f t="shared" si="3"/>
        <v>-0.22663062014544244</v>
      </c>
      <c r="I27" s="256"/>
      <c r="J27" s="247"/>
      <c r="K27" s="132"/>
      <c r="L27" s="139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s="81" customFormat="1" ht="15" customHeight="1">
      <c r="A28"/>
      <c r="B28" s="113" t="s">
        <v>375</v>
      </c>
      <c r="C28" s="138">
        <v>0.35</v>
      </c>
      <c r="D28" s="140">
        <v>10.73</v>
      </c>
      <c r="E28" s="137">
        <f t="shared" si="0"/>
        <v>0.27660844819464681</v>
      </c>
      <c r="F28" s="141">
        <f t="shared" ref="F28" si="17">E28/0.9</f>
        <v>0.30734272021627423</v>
      </c>
      <c r="G28" s="141">
        <f t="shared" ref="G28" si="18">+F28/2</f>
        <v>0.15367136010813712</v>
      </c>
      <c r="H28" s="142">
        <f t="shared" ref="H28" si="19">(F28-C28)/C28</f>
        <v>-0.12187794223921641</v>
      </c>
      <c r="I28" s="256"/>
      <c r="J28" s="247"/>
      <c r="K28" s="132"/>
      <c r="L28" s="139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s="81" customFormat="1" ht="15" customHeight="1">
      <c r="A29"/>
      <c r="B29" s="113" t="s">
        <v>329</v>
      </c>
      <c r="C29" s="85">
        <v>0.35</v>
      </c>
      <c r="D29" s="133">
        <v>14.91</v>
      </c>
      <c r="E29" s="111">
        <f t="shared" si="0"/>
        <v>0.38436458178771515</v>
      </c>
      <c r="F29" s="123">
        <f t="shared" si="1"/>
        <v>0.42707175754190574</v>
      </c>
      <c r="G29" s="123">
        <f t="shared" si="2"/>
        <v>0.21353587877095287</v>
      </c>
      <c r="H29" s="87">
        <f t="shared" si="3"/>
        <v>0.22020502154830218</v>
      </c>
      <c r="I29" s="276"/>
      <c r="J29" s="248"/>
      <c r="K29" s="132"/>
      <c r="L29" s="139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s="81" customFormat="1" ht="15" customHeight="1">
      <c r="A30"/>
      <c r="B30" s="113" t="s">
        <v>330</v>
      </c>
      <c r="C30" s="85">
        <v>0.35</v>
      </c>
      <c r="D30" s="133">
        <v>19.12</v>
      </c>
      <c r="E30" s="111">
        <f t="shared" si="0"/>
        <v>0.49289408476063806</v>
      </c>
      <c r="F30" s="123">
        <f t="shared" si="1"/>
        <v>0.54766009417848671</v>
      </c>
      <c r="G30" s="123">
        <f t="shared" si="2"/>
        <v>0.27383004708924336</v>
      </c>
      <c r="H30" s="87">
        <f t="shared" si="3"/>
        <v>0.56474312622424783</v>
      </c>
      <c r="I30" s="211">
        <f>+F30</f>
        <v>0.54766009417848671</v>
      </c>
      <c r="J30" s="163">
        <v>0.26</v>
      </c>
      <c r="K30" s="132"/>
      <c r="L30" s="139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s="81" customFormat="1" ht="15" customHeight="1">
      <c r="A31"/>
      <c r="B31" s="113" t="s">
        <v>372</v>
      </c>
      <c r="C31" s="85">
        <v>0.48</v>
      </c>
      <c r="D31" s="133">
        <v>21.29</v>
      </c>
      <c r="E31" s="129">
        <f t="shared" si="0"/>
        <v>0.54883446990345097</v>
      </c>
      <c r="F31" s="123">
        <f t="shared" ref="F31" si="20">E31/0.9</f>
        <v>0.60981607767050106</v>
      </c>
      <c r="G31" s="123">
        <f t="shared" ref="G31" si="21">+F31/2</f>
        <v>0.30490803883525053</v>
      </c>
      <c r="H31" s="87">
        <f t="shared" ref="H31" si="22">(F31-C31)/C31</f>
        <v>0.27045016181354392</v>
      </c>
      <c r="I31" s="211">
        <f t="shared" ref="I31:I35" si="23">+F31</f>
        <v>0.60981607767050106</v>
      </c>
      <c r="J31" s="163">
        <f>+G31</f>
        <v>0.30490803883525053</v>
      </c>
      <c r="K31" s="132"/>
      <c r="L31" s="139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s="81" customFormat="1" ht="15" customHeight="1">
      <c r="A32"/>
      <c r="B32" s="113" t="s">
        <v>331</v>
      </c>
      <c r="C32" s="85">
        <v>0.48</v>
      </c>
      <c r="D32" s="133">
        <v>25</v>
      </c>
      <c r="E32" s="111">
        <f t="shared" si="0"/>
        <v>0.6444744832121313</v>
      </c>
      <c r="F32" s="123">
        <f t="shared" si="1"/>
        <v>0.7160827591245903</v>
      </c>
      <c r="G32" s="123">
        <f t="shared" si="2"/>
        <v>0.35804137956229515</v>
      </c>
      <c r="H32" s="87">
        <f t="shared" si="3"/>
        <v>0.49183908150956318</v>
      </c>
      <c r="I32" s="211">
        <f t="shared" si="23"/>
        <v>0.7160827591245903</v>
      </c>
      <c r="J32" s="163">
        <f>+G32</f>
        <v>0.35804137956229515</v>
      </c>
      <c r="K32" s="132"/>
      <c r="L32" s="139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ht="15" customHeight="1">
      <c r="A33"/>
      <c r="B33" s="113" t="s">
        <v>332</v>
      </c>
      <c r="C33" s="85">
        <v>0.55000000000000004</v>
      </c>
      <c r="D33" s="133">
        <v>29.380000000000003</v>
      </c>
      <c r="E33" s="111">
        <f t="shared" si="0"/>
        <v>0.75738641267089679</v>
      </c>
      <c r="F33" s="123">
        <f t="shared" si="1"/>
        <v>0.84154045852321868</v>
      </c>
      <c r="G33" s="123">
        <f t="shared" si="2"/>
        <v>0.42077022926160934</v>
      </c>
      <c r="H33" s="87">
        <f t="shared" si="3"/>
        <v>0.53007356095130653</v>
      </c>
      <c r="I33" s="211">
        <f t="shared" si="23"/>
        <v>0.84154045852321868</v>
      </c>
      <c r="J33" s="163">
        <f>+G33</f>
        <v>0.42077022926160934</v>
      </c>
      <c r="M33" s="83"/>
      <c r="N33" s="83"/>
      <c r="O33" s="83"/>
      <c r="P33" s="83"/>
      <c r="Q33" s="83"/>
      <c r="R33" s="83"/>
      <c r="S33" s="83"/>
    </row>
    <row r="34" spans="1:24" s="81" customFormat="1" ht="15" customHeight="1">
      <c r="A34"/>
      <c r="B34" s="113" t="s">
        <v>333</v>
      </c>
      <c r="C34" s="85">
        <v>0.65</v>
      </c>
      <c r="D34" s="133">
        <v>33.46</v>
      </c>
      <c r="E34" s="111">
        <f t="shared" si="0"/>
        <v>0.86256464833111657</v>
      </c>
      <c r="F34" s="123">
        <f t="shared" si="1"/>
        <v>0.95840516481235172</v>
      </c>
      <c r="G34" s="123">
        <f t="shared" si="2"/>
        <v>0.47920258240617586</v>
      </c>
      <c r="H34" s="87">
        <f t="shared" si="3"/>
        <v>0.47446948432669489</v>
      </c>
      <c r="I34" s="211">
        <f t="shared" si="23"/>
        <v>0.95840516481235172</v>
      </c>
      <c r="J34" s="163">
        <f>+G34</f>
        <v>0.47920258240617586</v>
      </c>
      <c r="K34" s="132"/>
      <c r="L34" s="139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s="81" customFormat="1" ht="15" customHeight="1">
      <c r="A35"/>
      <c r="B35" s="113" t="s">
        <v>340</v>
      </c>
      <c r="C35" s="85">
        <v>0.65</v>
      </c>
      <c r="D35" s="133">
        <v>41.38</v>
      </c>
      <c r="E35" s="129">
        <f t="shared" si="0"/>
        <v>1.0667341646127197</v>
      </c>
      <c r="F35" s="123">
        <f t="shared" ref="F35" si="24">E35/0.9</f>
        <v>1.1852601829030218</v>
      </c>
      <c r="G35" s="123">
        <f t="shared" ref="G35" si="25">+F35/2</f>
        <v>0.59263009145151091</v>
      </c>
      <c r="H35" s="87">
        <f t="shared" ref="H35" si="26">(F35-C35)/C35</f>
        <v>0.82347720446618733</v>
      </c>
      <c r="I35" s="211">
        <f t="shared" si="23"/>
        <v>1.1852601829030218</v>
      </c>
      <c r="J35" s="163">
        <f>+G35</f>
        <v>0.59263009145151091</v>
      </c>
      <c r="K35" s="132"/>
      <c r="L35" s="139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spans="1:24" s="81" customFormat="1" ht="15" customHeight="1">
      <c r="A36"/>
      <c r="B36" s="113" t="s">
        <v>334</v>
      </c>
      <c r="C36" s="138">
        <v>0.25</v>
      </c>
      <c r="D36" s="140">
        <v>4.57</v>
      </c>
      <c r="E36" s="178">
        <f t="shared" si="0"/>
        <v>0.11780993553117762</v>
      </c>
      <c r="F36" s="141">
        <f t="shared" si="1"/>
        <v>0.13089992836797512</v>
      </c>
      <c r="G36" s="141">
        <f t="shared" si="2"/>
        <v>6.5449964183987561E-2</v>
      </c>
      <c r="H36" s="142">
        <f t="shared" si="3"/>
        <v>-0.47640028652809951</v>
      </c>
      <c r="I36" s="255">
        <v>0.35</v>
      </c>
      <c r="J36" s="246">
        <v>0.17</v>
      </c>
      <c r="K36" s="132"/>
      <c r="L36" s="139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</row>
    <row r="37" spans="1:24" s="81" customFormat="1" ht="15" customHeight="1">
      <c r="A37"/>
      <c r="B37" s="113" t="s">
        <v>376</v>
      </c>
      <c r="C37" s="138">
        <v>0.35</v>
      </c>
      <c r="D37" s="140">
        <v>8.5500000000000007</v>
      </c>
      <c r="E37" s="178">
        <f t="shared" si="0"/>
        <v>0.22041027325854892</v>
      </c>
      <c r="F37" s="141">
        <f t="shared" ref="F37" si="27">E37/0.9</f>
        <v>0.24490030362060991</v>
      </c>
      <c r="G37" s="141">
        <f t="shared" ref="G37" si="28">+F37/2</f>
        <v>0.12245015181030496</v>
      </c>
      <c r="H37" s="142">
        <f t="shared" ref="H37" si="29">(F37-C37)/C37</f>
        <v>-0.30028484679825734</v>
      </c>
      <c r="I37" s="256"/>
      <c r="J37" s="247"/>
      <c r="K37" s="132"/>
      <c r="L37" s="139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</row>
    <row r="38" spans="1:24" s="81" customFormat="1" ht="15" customHeight="1">
      <c r="A38"/>
      <c r="B38" s="113" t="s">
        <v>335</v>
      </c>
      <c r="C38" s="138">
        <v>0.35</v>
      </c>
      <c r="D38" s="140">
        <v>12.73</v>
      </c>
      <c r="E38" s="178">
        <f t="shared" ref="E38:E76" si="30">D38*$J$3</f>
        <v>0.3281664068516173</v>
      </c>
      <c r="F38" s="141">
        <f t="shared" si="1"/>
        <v>0.36462934094624144</v>
      </c>
      <c r="G38" s="141">
        <f t="shared" si="2"/>
        <v>0.18231467047312072</v>
      </c>
      <c r="H38" s="142">
        <f t="shared" si="3"/>
        <v>4.1798116989261329E-2</v>
      </c>
      <c r="I38" s="276"/>
      <c r="J38" s="248"/>
      <c r="K38" s="132"/>
      <c r="L38" s="139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1:24" s="81" customFormat="1" ht="15" customHeight="1">
      <c r="A39"/>
      <c r="B39" s="113" t="s">
        <v>336</v>
      </c>
      <c r="C39" s="138">
        <v>0.35</v>
      </c>
      <c r="D39" s="140">
        <v>16.940000000000001</v>
      </c>
      <c r="E39" s="178">
        <f t="shared" si="30"/>
        <v>0.43669590982454021</v>
      </c>
      <c r="F39" s="141">
        <f t="shared" si="1"/>
        <v>0.48521767758282242</v>
      </c>
      <c r="G39" s="141">
        <f t="shared" si="2"/>
        <v>0.24260883879141121</v>
      </c>
      <c r="H39" s="142">
        <f t="shared" si="3"/>
        <v>0.38633622166520698</v>
      </c>
      <c r="I39" s="210">
        <f>+F39</f>
        <v>0.48521767758282242</v>
      </c>
      <c r="J39" s="177">
        <f>+G39</f>
        <v>0.24260883879141121</v>
      </c>
      <c r="K39" s="132"/>
      <c r="L39" s="139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</row>
    <row r="40" spans="1:24" s="81" customFormat="1" ht="15" customHeight="1">
      <c r="A40"/>
      <c r="B40" s="113" t="s">
        <v>371</v>
      </c>
      <c r="C40" s="138">
        <v>0.48</v>
      </c>
      <c r="D40" s="140">
        <v>19.11</v>
      </c>
      <c r="E40" s="178">
        <f t="shared" si="30"/>
        <v>0.49263629496735317</v>
      </c>
      <c r="F40" s="141">
        <f t="shared" ref="F40" si="31">E40/0.9</f>
        <v>0.54737366107483687</v>
      </c>
      <c r="G40" s="141">
        <f t="shared" ref="G40" si="32">+F40/2</f>
        <v>0.27368683053741844</v>
      </c>
      <c r="H40" s="142">
        <f t="shared" ref="H40" si="33">(F40-C40)/C40</f>
        <v>0.14036179390591019</v>
      </c>
      <c r="I40" s="210">
        <f t="shared" ref="I40:I44" si="34">+F40</f>
        <v>0.54737366107483687</v>
      </c>
      <c r="J40" s="177">
        <f>+G40</f>
        <v>0.27368683053741844</v>
      </c>
      <c r="K40" s="132"/>
      <c r="L40" s="139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</row>
    <row r="41" spans="1:24" s="81" customFormat="1" ht="15" customHeight="1">
      <c r="A41"/>
      <c r="B41" s="113" t="s">
        <v>337</v>
      </c>
      <c r="C41" s="138">
        <v>0.48</v>
      </c>
      <c r="D41" s="140">
        <v>22.82</v>
      </c>
      <c r="E41" s="178">
        <f t="shared" si="30"/>
        <v>0.5882763082760335</v>
      </c>
      <c r="F41" s="141">
        <f t="shared" si="1"/>
        <v>0.65364034252892611</v>
      </c>
      <c r="G41" s="141">
        <f t="shared" si="2"/>
        <v>0.32682017126446306</v>
      </c>
      <c r="H41" s="142">
        <f t="shared" si="3"/>
        <v>0.36175071360192945</v>
      </c>
      <c r="I41" s="210">
        <f t="shared" si="34"/>
        <v>0.65364034252892611</v>
      </c>
      <c r="J41" s="177">
        <v>0.32</v>
      </c>
      <c r="K41" s="132"/>
      <c r="L41" s="139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spans="1:24" s="81" customFormat="1" ht="15" customHeight="1">
      <c r="A42"/>
      <c r="B42" s="113" t="s">
        <v>338</v>
      </c>
      <c r="C42" s="138">
        <v>0.55000000000000004</v>
      </c>
      <c r="D42" s="140">
        <v>27.200000000000003</v>
      </c>
      <c r="E42" s="178">
        <f t="shared" si="30"/>
        <v>0.70118823773479899</v>
      </c>
      <c r="F42" s="141">
        <f t="shared" si="1"/>
        <v>0.77909804192755439</v>
      </c>
      <c r="G42" s="141">
        <f t="shared" si="2"/>
        <v>0.38954902096377719</v>
      </c>
      <c r="H42" s="142">
        <f t="shared" si="3"/>
        <v>0.41654189441373513</v>
      </c>
      <c r="I42" s="210">
        <f t="shared" si="34"/>
        <v>0.77909804192755439</v>
      </c>
      <c r="J42" s="177">
        <f>+G42</f>
        <v>0.38954902096377719</v>
      </c>
      <c r="K42" s="132"/>
      <c r="L42" s="139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</row>
    <row r="43" spans="1:24" s="81" customFormat="1" ht="15" customHeight="1">
      <c r="A43"/>
      <c r="B43" s="113" t="s">
        <v>339</v>
      </c>
      <c r="C43" s="138">
        <v>0.65</v>
      </c>
      <c r="D43" s="140">
        <v>31.28</v>
      </c>
      <c r="E43" s="178">
        <f t="shared" si="30"/>
        <v>0.80636647339501877</v>
      </c>
      <c r="F43" s="141">
        <f t="shared" si="1"/>
        <v>0.89596274821668753</v>
      </c>
      <c r="G43" s="141">
        <f t="shared" si="2"/>
        <v>0.44798137410834377</v>
      </c>
      <c r="H43" s="142">
        <f t="shared" si="3"/>
        <v>0.37840422802567308</v>
      </c>
      <c r="I43" s="210">
        <f t="shared" si="34"/>
        <v>0.89596274821668753</v>
      </c>
      <c r="J43" s="177">
        <f>+G43</f>
        <v>0.44798137410834377</v>
      </c>
      <c r="K43" s="132"/>
      <c r="L43" s="139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</row>
    <row r="44" spans="1:24" s="81" customFormat="1" ht="15" customHeight="1">
      <c r="A44"/>
      <c r="B44" s="113" t="s">
        <v>341</v>
      </c>
      <c r="C44" s="138">
        <v>0.78</v>
      </c>
      <c r="D44" s="140">
        <v>39.199999999999996</v>
      </c>
      <c r="E44" s="178">
        <f t="shared" si="30"/>
        <v>1.0105359896766217</v>
      </c>
      <c r="F44" s="141">
        <f t="shared" si="1"/>
        <v>1.1228177663073575</v>
      </c>
      <c r="G44" s="141">
        <f t="shared" si="2"/>
        <v>0.56140888315367876</v>
      </c>
      <c r="H44" s="142">
        <f t="shared" si="3"/>
        <v>0.43950995680430449</v>
      </c>
      <c r="I44" s="210">
        <f t="shared" si="34"/>
        <v>1.1228177663073575</v>
      </c>
      <c r="J44" s="177">
        <f t="shared" ref="J44" si="35">+G44</f>
        <v>0.56140888315367876</v>
      </c>
      <c r="K44" s="132"/>
      <c r="L44" s="139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</row>
    <row r="45" spans="1:24" s="81" customFormat="1" ht="15" customHeight="1">
      <c r="A45"/>
      <c r="B45" s="113" t="s">
        <v>378</v>
      </c>
      <c r="C45" s="85">
        <v>0.25</v>
      </c>
      <c r="D45" s="133">
        <v>3.9800000000000004</v>
      </c>
      <c r="E45" s="129">
        <f t="shared" si="30"/>
        <v>0.10260033772737132</v>
      </c>
      <c r="F45" s="123">
        <f t="shared" ref="F45" si="36">E45/0.9</f>
        <v>0.11400037525263479</v>
      </c>
      <c r="G45" s="123">
        <f t="shared" ref="G45" si="37">+F45/2</f>
        <v>5.7000187626317395E-2</v>
      </c>
      <c r="H45" s="87">
        <f t="shared" ref="H45" si="38">(F45-C45)/C45</f>
        <v>-0.54399849898946084</v>
      </c>
      <c r="I45" s="255">
        <v>0.35</v>
      </c>
      <c r="J45" s="246">
        <v>0.17</v>
      </c>
      <c r="K45" s="132"/>
      <c r="L45" s="139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</row>
    <row r="46" spans="1:24" s="81" customFormat="1" ht="15" customHeight="1">
      <c r="A46"/>
      <c r="B46" s="113" t="s">
        <v>356</v>
      </c>
      <c r="C46" s="85">
        <v>0.25</v>
      </c>
      <c r="D46" s="133">
        <v>8.16</v>
      </c>
      <c r="E46" s="111">
        <f t="shared" si="30"/>
        <v>0.21035647132043966</v>
      </c>
      <c r="F46" s="123">
        <f t="shared" si="1"/>
        <v>0.23372941257826629</v>
      </c>
      <c r="G46" s="123">
        <f t="shared" si="2"/>
        <v>0.11686470628913315</v>
      </c>
      <c r="H46" s="87">
        <f t="shared" si="3"/>
        <v>-6.5082349686934826E-2</v>
      </c>
      <c r="I46" s="256"/>
      <c r="J46" s="247"/>
      <c r="K46" s="132"/>
      <c r="L46" s="139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</row>
    <row r="47" spans="1:24" s="81" customFormat="1" ht="15" customHeight="1">
      <c r="A47"/>
      <c r="B47" s="113" t="s">
        <v>363</v>
      </c>
      <c r="C47" s="85">
        <v>0.25</v>
      </c>
      <c r="D47" s="133">
        <v>12.370000000000001</v>
      </c>
      <c r="E47" s="111">
        <f t="shared" si="30"/>
        <v>0.31888597429336263</v>
      </c>
      <c r="F47" s="123">
        <f t="shared" si="1"/>
        <v>0.35431774921484738</v>
      </c>
      <c r="G47" s="123">
        <f t="shared" si="2"/>
        <v>0.17715887460742369</v>
      </c>
      <c r="H47" s="87">
        <f t="shared" si="3"/>
        <v>0.41727099685938951</v>
      </c>
      <c r="I47" s="256"/>
      <c r="J47" s="247"/>
      <c r="K47" s="132"/>
      <c r="L47" s="139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  <row r="48" spans="1:24" s="81" customFormat="1" ht="15" customHeight="1">
      <c r="A48"/>
      <c r="B48" s="113" t="s">
        <v>377</v>
      </c>
      <c r="C48" s="85">
        <v>0.35</v>
      </c>
      <c r="D48" s="133">
        <v>14.54</v>
      </c>
      <c r="E48" s="129">
        <f t="shared" si="30"/>
        <v>0.37482635943617554</v>
      </c>
      <c r="F48" s="123">
        <f t="shared" ref="F48" si="39">E48/0.9</f>
        <v>0.41647373270686172</v>
      </c>
      <c r="G48" s="123">
        <f t="shared" ref="G48" si="40">+F48/2</f>
        <v>0.20823686635343086</v>
      </c>
      <c r="H48" s="87">
        <f t="shared" ref="H48" si="41">(F48-C48)/C48</f>
        <v>0.18992495059103356</v>
      </c>
      <c r="I48" s="276"/>
      <c r="J48" s="248"/>
      <c r="K48" s="132"/>
      <c r="L48" s="139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</row>
    <row r="49" spans="1:24" s="81" customFormat="1" ht="15" customHeight="1">
      <c r="A49"/>
      <c r="B49" s="113" t="s">
        <v>357</v>
      </c>
      <c r="C49" s="85">
        <v>0.35</v>
      </c>
      <c r="D49" s="133">
        <v>18.25</v>
      </c>
      <c r="E49" s="111">
        <f t="shared" si="30"/>
        <v>0.47046637274485587</v>
      </c>
      <c r="F49" s="123">
        <f t="shared" si="1"/>
        <v>0.52274041416095096</v>
      </c>
      <c r="G49" s="123">
        <f t="shared" si="2"/>
        <v>0.26137020708047548</v>
      </c>
      <c r="H49" s="87">
        <f t="shared" si="3"/>
        <v>0.49354404045986</v>
      </c>
      <c r="I49" s="211">
        <f t="shared" ref="I49:I52" si="42">+F49</f>
        <v>0.52274041416095096</v>
      </c>
      <c r="J49" s="170">
        <f>+G49</f>
        <v>0.26137020708047548</v>
      </c>
      <c r="K49" s="132"/>
      <c r="L49" s="139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</row>
    <row r="50" spans="1:24" s="81" customFormat="1" ht="15" customHeight="1">
      <c r="A50"/>
      <c r="B50" s="113" t="s">
        <v>358</v>
      </c>
      <c r="C50" s="85">
        <v>0.42</v>
      </c>
      <c r="D50" s="133">
        <v>22.630000000000003</v>
      </c>
      <c r="E50" s="111">
        <f t="shared" si="30"/>
        <v>0.5833783022036213</v>
      </c>
      <c r="F50" s="123">
        <f t="shared" si="1"/>
        <v>0.64819811355957924</v>
      </c>
      <c r="G50" s="123">
        <f t="shared" si="2"/>
        <v>0.32409905677978962</v>
      </c>
      <c r="H50" s="87">
        <f t="shared" si="3"/>
        <v>0.54332884180852203</v>
      </c>
      <c r="I50" s="211">
        <f t="shared" si="42"/>
        <v>0.64819811355957924</v>
      </c>
      <c r="J50" s="170">
        <f>+G50</f>
        <v>0.32409905677978962</v>
      </c>
      <c r="K50" s="132"/>
      <c r="L50" s="139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</row>
    <row r="51" spans="1:24" s="81" customFormat="1" ht="15" customHeight="1">
      <c r="A51"/>
      <c r="B51" s="113" t="s">
        <v>359</v>
      </c>
      <c r="C51" s="85">
        <v>0.48</v>
      </c>
      <c r="D51" s="133">
        <v>26.71</v>
      </c>
      <c r="E51" s="111">
        <f t="shared" si="30"/>
        <v>0.68855653786384119</v>
      </c>
      <c r="F51" s="123">
        <f t="shared" si="1"/>
        <v>0.76506281984871238</v>
      </c>
      <c r="G51" s="123">
        <f t="shared" si="2"/>
        <v>0.38253140992435619</v>
      </c>
      <c r="H51" s="87">
        <f t="shared" si="3"/>
        <v>0.59388087468481754</v>
      </c>
      <c r="I51" s="211">
        <f t="shared" si="42"/>
        <v>0.76506281984871238</v>
      </c>
      <c r="J51" s="170">
        <f>+G51</f>
        <v>0.38253140992435619</v>
      </c>
      <c r="K51" s="132"/>
      <c r="L51" s="139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</row>
    <row r="52" spans="1:24" s="81" customFormat="1" ht="15" customHeight="1">
      <c r="A52"/>
      <c r="B52" s="113" t="s">
        <v>360</v>
      </c>
      <c r="C52" s="85">
        <v>0.68</v>
      </c>
      <c r="D52" s="133">
        <v>34.629999999999995</v>
      </c>
      <c r="E52" s="111">
        <f t="shared" si="30"/>
        <v>0.89272605414544426</v>
      </c>
      <c r="F52" s="123">
        <f t="shared" si="1"/>
        <v>0.99191783793938249</v>
      </c>
      <c r="G52" s="123">
        <f t="shared" si="2"/>
        <v>0.49595891896969124</v>
      </c>
      <c r="H52" s="87">
        <f t="shared" si="3"/>
        <v>0.45870270285203296</v>
      </c>
      <c r="I52" s="211">
        <f t="shared" si="42"/>
        <v>0.99191783793938249</v>
      </c>
      <c r="J52" s="170">
        <v>0.49</v>
      </c>
      <c r="K52" s="132"/>
      <c r="L52" s="139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</row>
    <row r="53" spans="1:24" s="81" customFormat="1" ht="15" customHeight="1">
      <c r="A53"/>
      <c r="B53" s="181" t="s">
        <v>361</v>
      </c>
      <c r="C53" s="182">
        <v>0.25</v>
      </c>
      <c r="D53" s="183">
        <v>4.2100000000000009</v>
      </c>
      <c r="E53" s="184">
        <f t="shared" si="30"/>
        <v>0.10852950297292294</v>
      </c>
      <c r="F53" s="185">
        <f>E53/0.9</f>
        <v>0.12058833663658104</v>
      </c>
      <c r="G53" s="185">
        <f>+F53/2</f>
        <v>6.0294168318290521E-2</v>
      </c>
      <c r="H53" s="142">
        <f>(F53-C53)/C53</f>
        <v>-0.51764665345367589</v>
      </c>
      <c r="I53" s="255">
        <v>0.35</v>
      </c>
      <c r="J53" s="246">
        <v>0.17</v>
      </c>
      <c r="K53" s="132"/>
      <c r="L53" s="139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</row>
    <row r="54" spans="1:24" s="81" customFormat="1" ht="15" customHeight="1">
      <c r="A54"/>
      <c r="B54" s="181" t="s">
        <v>370</v>
      </c>
      <c r="C54" s="182">
        <v>0.25</v>
      </c>
      <c r="D54" s="183">
        <v>6.379999999999999</v>
      </c>
      <c r="E54" s="184">
        <f t="shared" si="30"/>
        <v>0.1644698881157359</v>
      </c>
      <c r="F54" s="185">
        <f>E54/0.9</f>
        <v>0.18274432012859546</v>
      </c>
      <c r="G54" s="185">
        <f>+F54/2</f>
        <v>9.1372160064297728E-2</v>
      </c>
      <c r="H54" s="142">
        <f>(F54-C54)/C54</f>
        <v>-0.26902271948561818</v>
      </c>
      <c r="I54" s="256"/>
      <c r="J54" s="247"/>
      <c r="K54" s="132"/>
      <c r="L54" s="139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</row>
    <row r="55" spans="1:24" s="81" customFormat="1" ht="15" customHeight="1">
      <c r="A55"/>
      <c r="B55" s="113" t="s">
        <v>347</v>
      </c>
      <c r="C55" s="138">
        <v>0.25</v>
      </c>
      <c r="D55" s="140">
        <v>10.09</v>
      </c>
      <c r="E55" s="178">
        <f t="shared" si="30"/>
        <v>0.2601099014244162</v>
      </c>
      <c r="F55" s="141">
        <f>E55/0.9</f>
        <v>0.28901100158268467</v>
      </c>
      <c r="G55" s="141">
        <f>+F55/2</f>
        <v>0.14450550079134233</v>
      </c>
      <c r="H55" s="142">
        <f>(F55-C55)/C55</f>
        <v>0.15604400633073867</v>
      </c>
      <c r="I55" s="256"/>
      <c r="J55" s="247"/>
      <c r="K55" s="132"/>
      <c r="L55" s="139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</row>
    <row r="56" spans="1:24" s="81" customFormat="1" ht="15" customHeight="1">
      <c r="A56"/>
      <c r="B56" s="113" t="s">
        <v>346</v>
      </c>
      <c r="C56" s="138">
        <v>0.3</v>
      </c>
      <c r="D56" s="140">
        <v>14.470000000000002</v>
      </c>
      <c r="E56" s="178">
        <f t="shared" si="30"/>
        <v>0.37302183088318169</v>
      </c>
      <c r="F56" s="141">
        <f t="shared" si="1"/>
        <v>0.414468700981313</v>
      </c>
      <c r="G56" s="141">
        <f t="shared" si="2"/>
        <v>0.2072343504906565</v>
      </c>
      <c r="H56" s="142">
        <f t="shared" si="3"/>
        <v>0.38156233660437672</v>
      </c>
      <c r="I56" s="276"/>
      <c r="J56" s="248"/>
      <c r="K56" s="132"/>
      <c r="L56" s="139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</row>
    <row r="57" spans="1:24" s="81" customFormat="1" ht="15" customHeight="1">
      <c r="A57"/>
      <c r="B57" s="113" t="s">
        <v>345</v>
      </c>
      <c r="C57" s="138">
        <v>0.42</v>
      </c>
      <c r="D57" s="140">
        <v>18.55</v>
      </c>
      <c r="E57" s="178">
        <f t="shared" si="30"/>
        <v>0.47820006654340147</v>
      </c>
      <c r="F57" s="141">
        <f t="shared" si="1"/>
        <v>0.53133340727044609</v>
      </c>
      <c r="G57" s="141">
        <f t="shared" si="2"/>
        <v>0.26566670363522304</v>
      </c>
      <c r="H57" s="142">
        <f t="shared" si="3"/>
        <v>0.26507954112010979</v>
      </c>
      <c r="I57" s="211">
        <f>+F57</f>
        <v>0.53133340727044609</v>
      </c>
      <c r="J57" s="178">
        <v>0.26</v>
      </c>
      <c r="K57" s="132"/>
      <c r="L57" s="139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</row>
    <row r="58" spans="1:24" s="81" customFormat="1" ht="15" customHeight="1">
      <c r="A58"/>
      <c r="B58" s="113" t="s">
        <v>344</v>
      </c>
      <c r="C58" s="138">
        <v>0.55000000000000004</v>
      </c>
      <c r="D58" s="140">
        <v>26.469999999999995</v>
      </c>
      <c r="E58" s="178">
        <f t="shared" si="30"/>
        <v>0.68236958282500448</v>
      </c>
      <c r="F58" s="141">
        <f t="shared" si="1"/>
        <v>0.75818842536111608</v>
      </c>
      <c r="G58" s="141">
        <f t="shared" si="2"/>
        <v>0.37909421268055804</v>
      </c>
      <c r="H58" s="142">
        <f t="shared" si="3"/>
        <v>0.37852440974748369</v>
      </c>
      <c r="I58" s="211">
        <f>+F58</f>
        <v>0.75818842536111608</v>
      </c>
      <c r="J58" s="178">
        <v>0.32</v>
      </c>
      <c r="K58" s="132"/>
      <c r="L58" s="139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</row>
    <row r="59" spans="1:24" s="81" customFormat="1" ht="15" customHeight="1">
      <c r="A59"/>
      <c r="B59" s="230" t="s">
        <v>396</v>
      </c>
      <c r="C59" s="231">
        <v>0.25</v>
      </c>
      <c r="D59" s="232">
        <v>9.6999999999999993</v>
      </c>
      <c r="E59" s="227">
        <f t="shared" ref="E59:E62" si="43">D59*$J$3</f>
        <v>0.25005609948630692</v>
      </c>
      <c r="F59" s="226">
        <f t="shared" ref="F59:F62" si="44">E59/0.9</f>
        <v>0.27784011054034102</v>
      </c>
      <c r="G59" s="226">
        <f t="shared" ref="G59:G62" si="45">+F59/2</f>
        <v>0.13892005527017051</v>
      </c>
      <c r="H59" s="142">
        <f t="shared" si="3"/>
        <v>0.11136044216136409</v>
      </c>
      <c r="I59" s="255">
        <v>0.35</v>
      </c>
      <c r="J59" s="246">
        <v>0.17</v>
      </c>
      <c r="K59" s="132"/>
      <c r="L59" s="139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</row>
    <row r="60" spans="1:24" s="81" customFormat="1" ht="15" customHeight="1">
      <c r="A60"/>
      <c r="B60" s="230" t="s">
        <v>397</v>
      </c>
      <c r="C60" s="231">
        <v>0.25</v>
      </c>
      <c r="D60" s="232">
        <f>28.5-D67</f>
        <v>6.240000000000002</v>
      </c>
      <c r="E60" s="227">
        <f t="shared" si="43"/>
        <v>0.16086083100974805</v>
      </c>
      <c r="F60" s="226">
        <f t="shared" si="44"/>
        <v>0.17873425667749782</v>
      </c>
      <c r="G60" s="226">
        <f t="shared" si="45"/>
        <v>8.9367128338748908E-2</v>
      </c>
      <c r="H60" s="142">
        <f t="shared" si="3"/>
        <v>-0.28506297329000874</v>
      </c>
      <c r="I60" s="256"/>
      <c r="J60" s="247"/>
      <c r="K60" s="132"/>
      <c r="L60" s="139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</row>
    <row r="61" spans="1:24" s="81" customFormat="1" ht="15" customHeight="1">
      <c r="A61"/>
      <c r="B61" s="230" t="s">
        <v>398</v>
      </c>
      <c r="C61" s="231">
        <v>0.25</v>
      </c>
      <c r="D61" s="232">
        <f>32-D67</f>
        <v>9.740000000000002</v>
      </c>
      <c r="E61" s="227">
        <f t="shared" si="43"/>
        <v>0.25108725865944642</v>
      </c>
      <c r="F61" s="226">
        <f t="shared" si="44"/>
        <v>0.27898584295494044</v>
      </c>
      <c r="G61" s="226">
        <f t="shared" si="45"/>
        <v>0.13949292147747022</v>
      </c>
      <c r="H61" s="142">
        <f t="shared" si="3"/>
        <v>0.11594337181976178</v>
      </c>
      <c r="I61" s="256"/>
      <c r="J61" s="247"/>
      <c r="K61" s="132"/>
      <c r="L61" s="139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</row>
    <row r="62" spans="1:24" s="81" customFormat="1" ht="15" customHeight="1">
      <c r="A62"/>
      <c r="B62" s="230" t="s">
        <v>399</v>
      </c>
      <c r="C62" s="231">
        <v>0.25</v>
      </c>
      <c r="D62" s="232">
        <v>5.9</v>
      </c>
      <c r="E62" s="227">
        <f t="shared" si="43"/>
        <v>0.15209597803806302</v>
      </c>
      <c r="F62" s="226">
        <f t="shared" si="44"/>
        <v>0.16899553115340335</v>
      </c>
      <c r="G62" s="226">
        <f t="shared" si="45"/>
        <v>8.4497765576701675E-2</v>
      </c>
      <c r="H62" s="142">
        <f t="shared" si="3"/>
        <v>-0.3240178753863866</v>
      </c>
      <c r="I62" s="276"/>
      <c r="J62" s="248"/>
      <c r="K62" s="132"/>
      <c r="L62" s="139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</row>
    <row r="63" spans="1:24" s="81" customFormat="1" ht="15" customHeight="1">
      <c r="A63"/>
      <c r="B63" s="113" t="s">
        <v>369</v>
      </c>
      <c r="C63" s="138">
        <v>0.25</v>
      </c>
      <c r="D63" s="140">
        <v>2.64</v>
      </c>
      <c r="E63" s="163">
        <f t="shared" si="30"/>
        <v>6.8056505427201069E-2</v>
      </c>
      <c r="F63" s="141">
        <f t="shared" ref="F63" si="46">E63/0.9</f>
        <v>7.5618339363556747E-2</v>
      </c>
      <c r="G63" s="141">
        <f t="shared" ref="G63" si="47">+F63/2</f>
        <v>3.7809169681778373E-2</v>
      </c>
      <c r="H63" s="142">
        <f t="shared" ref="H63" si="48">(F63-C63)/C63</f>
        <v>-0.69752664254577301</v>
      </c>
      <c r="I63" s="255">
        <v>0.35</v>
      </c>
      <c r="J63" s="246">
        <v>0.17</v>
      </c>
      <c r="K63" s="132"/>
      <c r="L63" s="139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</row>
    <row r="64" spans="1:24" s="81" customFormat="1" ht="15" customHeight="1">
      <c r="A64"/>
      <c r="B64" s="113" t="s">
        <v>364</v>
      </c>
      <c r="C64" s="138">
        <v>0.25</v>
      </c>
      <c r="D64" s="140">
        <v>5.8699999999999974</v>
      </c>
      <c r="E64" s="163">
        <f t="shared" si="30"/>
        <v>0.15132260865820837</v>
      </c>
      <c r="F64" s="141">
        <f t="shared" si="1"/>
        <v>0.16813623184245374</v>
      </c>
      <c r="G64" s="141">
        <f t="shared" si="2"/>
        <v>8.4068115921226871E-2</v>
      </c>
      <c r="H64" s="142">
        <f t="shared" si="3"/>
        <v>-0.32745507263018503</v>
      </c>
      <c r="I64" s="256"/>
      <c r="J64" s="247"/>
      <c r="K64" s="132"/>
      <c r="L64" s="139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</row>
    <row r="65" spans="1:24" s="81" customFormat="1" ht="15" customHeight="1">
      <c r="A65"/>
      <c r="B65" s="113" t="s">
        <v>365</v>
      </c>
      <c r="C65" s="85">
        <v>0.3</v>
      </c>
      <c r="D65" s="133">
        <v>10.259999999999998</v>
      </c>
      <c r="E65" s="111">
        <f t="shared" si="30"/>
        <v>0.26449232791025867</v>
      </c>
      <c r="F65" s="123">
        <f t="shared" si="1"/>
        <v>0.29388036434473186</v>
      </c>
      <c r="G65" s="123">
        <f t="shared" si="2"/>
        <v>0.14694018217236593</v>
      </c>
      <c r="H65" s="87">
        <f t="shared" si="3"/>
        <v>-2.0398785517560435E-2</v>
      </c>
      <c r="I65" s="256"/>
      <c r="J65" s="247"/>
      <c r="K65" s="132"/>
      <c r="L65" s="139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</row>
    <row r="66" spans="1:24" s="81" customFormat="1" ht="15" customHeight="1">
      <c r="A66"/>
      <c r="B66" s="113" t="s">
        <v>366</v>
      </c>
      <c r="C66" s="85">
        <v>0.42</v>
      </c>
      <c r="D66" s="133">
        <v>14.339999999999998</v>
      </c>
      <c r="E66" s="111">
        <f t="shared" si="30"/>
        <v>0.36967056357047851</v>
      </c>
      <c r="F66" s="123">
        <f t="shared" si="1"/>
        <v>0.41074507063386501</v>
      </c>
      <c r="G66" s="123">
        <f t="shared" si="2"/>
        <v>0.2053725353169325</v>
      </c>
      <c r="H66" s="87">
        <f t="shared" si="3"/>
        <v>-2.2035546109845188E-2</v>
      </c>
      <c r="I66" s="276"/>
      <c r="J66" s="248"/>
      <c r="K66" s="132"/>
      <c r="L66" s="139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</row>
    <row r="67" spans="1:24" s="81" customFormat="1" ht="15" customHeight="1">
      <c r="A67"/>
      <c r="B67" s="113" t="s">
        <v>367</v>
      </c>
      <c r="C67" s="138">
        <v>0.55000000000000004</v>
      </c>
      <c r="D67" s="140">
        <v>22.259999999999998</v>
      </c>
      <c r="E67" s="178">
        <f t="shared" si="30"/>
        <v>0.57384007985208174</v>
      </c>
      <c r="F67" s="141">
        <f t="shared" si="1"/>
        <v>0.63760008872453522</v>
      </c>
      <c r="G67" s="141">
        <f t="shared" si="2"/>
        <v>0.31880004436226761</v>
      </c>
      <c r="H67" s="142">
        <f t="shared" si="3"/>
        <v>0.15927288859006394</v>
      </c>
      <c r="I67" s="211">
        <f>+F67</f>
        <v>0.63760008872453522</v>
      </c>
      <c r="J67" s="163">
        <f>+G67</f>
        <v>0.31880004436226761</v>
      </c>
      <c r="K67" s="132"/>
      <c r="L67" s="139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</row>
    <row r="68" spans="1:24" s="81" customFormat="1" ht="15" customHeight="1">
      <c r="A68"/>
      <c r="B68" s="230" t="s">
        <v>400</v>
      </c>
      <c r="C68" s="231">
        <v>0.65</v>
      </c>
      <c r="D68" s="232">
        <v>31.2</v>
      </c>
      <c r="E68" s="227">
        <f t="shared" ref="E68:E70" si="49">D68*$J$3</f>
        <v>0.80430415504873987</v>
      </c>
      <c r="F68" s="226">
        <f t="shared" ref="F68:F70" si="50">E68/0.9</f>
        <v>0.89367128338748869</v>
      </c>
      <c r="G68" s="226">
        <f t="shared" ref="G68:G70" si="51">+F68/2</f>
        <v>0.44683564169374435</v>
      </c>
      <c r="H68" s="142">
        <f t="shared" ref="H68:H70" si="52">(F68-C68)/C68</f>
        <v>0.37487889751921333</v>
      </c>
      <c r="I68" s="225">
        <f>+F68</f>
        <v>0.89367128338748869</v>
      </c>
      <c r="J68" s="225">
        <v>0.44</v>
      </c>
      <c r="K68" s="132"/>
      <c r="L68" s="139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</row>
    <row r="69" spans="1:24" s="81" customFormat="1" ht="15" customHeight="1">
      <c r="A69"/>
      <c r="B69" s="230" t="s">
        <v>401</v>
      </c>
      <c r="C69" s="231">
        <v>0.55000000000000004</v>
      </c>
      <c r="D69" s="232">
        <v>28.5</v>
      </c>
      <c r="E69" s="227">
        <f t="shared" si="49"/>
        <v>0.73470091086182976</v>
      </c>
      <c r="F69" s="226">
        <f t="shared" si="50"/>
        <v>0.81633434540203309</v>
      </c>
      <c r="G69" s="226">
        <f t="shared" si="51"/>
        <v>0.40816717270101655</v>
      </c>
      <c r="H69" s="142">
        <f t="shared" si="52"/>
        <v>0.48424426436733276</v>
      </c>
      <c r="I69" s="225">
        <f>+F69</f>
        <v>0.81633434540203309</v>
      </c>
      <c r="J69" s="225">
        <f>+G69</f>
        <v>0.40816717270101655</v>
      </c>
      <c r="K69" s="132"/>
      <c r="L69" s="139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</row>
    <row r="70" spans="1:24" s="81" customFormat="1" ht="15" customHeight="1">
      <c r="A70"/>
      <c r="B70" s="230" t="s">
        <v>402</v>
      </c>
      <c r="C70" s="231">
        <v>0.75</v>
      </c>
      <c r="D70" s="232">
        <v>32</v>
      </c>
      <c r="E70" s="227">
        <f t="shared" si="49"/>
        <v>0.82492733851152811</v>
      </c>
      <c r="F70" s="226">
        <f t="shared" si="50"/>
        <v>0.91658593167947566</v>
      </c>
      <c r="G70" s="226">
        <f t="shared" si="51"/>
        <v>0.45829296583973783</v>
      </c>
      <c r="H70" s="142">
        <f t="shared" si="52"/>
        <v>0.22211457557263423</v>
      </c>
      <c r="I70" s="225">
        <f>+F70</f>
        <v>0.91658593167947566</v>
      </c>
      <c r="J70" s="225">
        <f>+G70</f>
        <v>0.45829296583973783</v>
      </c>
      <c r="K70" s="132"/>
      <c r="L70" s="139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</row>
    <row r="71" spans="1:24" s="81" customFormat="1" ht="15" customHeight="1">
      <c r="A71"/>
      <c r="B71" s="113" t="s">
        <v>342</v>
      </c>
      <c r="C71" s="138">
        <v>0.25</v>
      </c>
      <c r="D71" s="140">
        <v>4.3800000000000026</v>
      </c>
      <c r="E71" s="178">
        <f t="shared" si="30"/>
        <v>0.11291192945876548</v>
      </c>
      <c r="F71" s="141">
        <f t="shared" si="1"/>
        <v>0.1254576993986283</v>
      </c>
      <c r="G71" s="141">
        <f t="shared" si="2"/>
        <v>6.2728849699314151E-2</v>
      </c>
      <c r="H71" s="142">
        <f t="shared" si="3"/>
        <v>-0.49816920240548679</v>
      </c>
      <c r="I71" s="255">
        <v>0.35</v>
      </c>
      <c r="J71" s="246">
        <v>0.17</v>
      </c>
      <c r="K71" s="132"/>
      <c r="L71" s="139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</row>
    <row r="72" spans="1:24" s="81" customFormat="1" ht="15" customHeight="1">
      <c r="A72"/>
      <c r="B72" s="113" t="s">
        <v>343</v>
      </c>
      <c r="C72" s="138">
        <v>0.25</v>
      </c>
      <c r="D72" s="140">
        <v>8.4600000000000009</v>
      </c>
      <c r="E72" s="178">
        <f t="shared" si="30"/>
        <v>0.21809016511898527</v>
      </c>
      <c r="F72" s="141">
        <f t="shared" si="1"/>
        <v>0.24232240568776139</v>
      </c>
      <c r="G72" s="141">
        <f t="shared" si="2"/>
        <v>0.1211612028438807</v>
      </c>
      <c r="H72" s="142">
        <f t="shared" si="3"/>
        <v>-3.0710377248954424E-2</v>
      </c>
      <c r="I72" s="276"/>
      <c r="J72" s="248"/>
      <c r="K72" s="132"/>
      <c r="L72" s="139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</row>
    <row r="73" spans="1:24" s="81" customFormat="1" ht="15" customHeight="1">
      <c r="A73"/>
      <c r="B73" s="113" t="s">
        <v>368</v>
      </c>
      <c r="C73" s="138">
        <v>0.35</v>
      </c>
      <c r="D73" s="140">
        <v>16.379999999999995</v>
      </c>
      <c r="E73" s="178">
        <f t="shared" si="30"/>
        <v>0.42225968140058834</v>
      </c>
      <c r="F73" s="141">
        <f t="shared" ref="F73" si="53">E73/0.9</f>
        <v>0.46917742377843147</v>
      </c>
      <c r="G73" s="141">
        <f t="shared" ref="G73" si="54">+F73/2</f>
        <v>0.23458871188921573</v>
      </c>
      <c r="H73" s="142">
        <f t="shared" ref="H73" si="55">(F73-C73)/C73</f>
        <v>0.34050692508123287</v>
      </c>
      <c r="I73" s="211">
        <f>+F73</f>
        <v>0.46917742377843147</v>
      </c>
      <c r="J73" s="178">
        <f>+I73/2</f>
        <v>0.23458871188921573</v>
      </c>
      <c r="K73" s="132"/>
      <c r="L73" s="139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</row>
    <row r="74" spans="1:24" s="81" customFormat="1" ht="15" customHeight="1">
      <c r="A74"/>
      <c r="B74" s="113" t="s">
        <v>348</v>
      </c>
      <c r="C74" s="138">
        <v>0.25</v>
      </c>
      <c r="D74" s="133">
        <v>12</v>
      </c>
      <c r="E74" s="136">
        <f t="shared" si="30"/>
        <v>0.30934775194182307</v>
      </c>
      <c r="F74" s="123">
        <f t="shared" si="1"/>
        <v>0.34371972437980342</v>
      </c>
      <c r="G74" s="123">
        <f t="shared" si="2"/>
        <v>0.17185986218990171</v>
      </c>
      <c r="H74" s="87">
        <f t="shared" si="3"/>
        <v>0.37487889751921366</v>
      </c>
      <c r="I74" s="255">
        <v>0.35</v>
      </c>
      <c r="J74" s="246">
        <v>0.17</v>
      </c>
      <c r="K74" s="132"/>
      <c r="L74" s="139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</row>
    <row r="75" spans="1:24" s="81" customFormat="1" ht="15" customHeight="1">
      <c r="A75"/>
      <c r="B75" s="113" t="s">
        <v>349</v>
      </c>
      <c r="C75" s="85">
        <v>0.25</v>
      </c>
      <c r="D75" s="133">
        <v>12</v>
      </c>
      <c r="E75" s="136">
        <f t="shared" si="30"/>
        <v>0.30934775194182307</v>
      </c>
      <c r="F75" s="123">
        <f t="shared" si="1"/>
        <v>0.34371972437980342</v>
      </c>
      <c r="G75" s="123">
        <f t="shared" si="2"/>
        <v>0.17185986218990171</v>
      </c>
      <c r="H75" s="87">
        <f t="shared" si="3"/>
        <v>0.37487889751921366</v>
      </c>
      <c r="I75" s="256"/>
      <c r="J75" s="247"/>
      <c r="K75" s="132"/>
      <c r="L75" s="14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</row>
    <row r="76" spans="1:24" s="81" customFormat="1" ht="15" customHeight="1">
      <c r="A76"/>
      <c r="B76" s="113" t="s">
        <v>350</v>
      </c>
      <c r="C76" s="85">
        <v>0.3</v>
      </c>
      <c r="D76" s="133">
        <v>15</v>
      </c>
      <c r="E76" s="136">
        <f t="shared" si="30"/>
        <v>0.38668468992727878</v>
      </c>
      <c r="F76" s="123">
        <f t="shared" si="1"/>
        <v>0.4296496554747542</v>
      </c>
      <c r="G76" s="123">
        <f t="shared" si="2"/>
        <v>0.2148248277373771</v>
      </c>
      <c r="H76" s="87">
        <f t="shared" si="3"/>
        <v>0.4321655182491807</v>
      </c>
      <c r="I76" s="256"/>
      <c r="J76" s="247"/>
      <c r="K76" s="132"/>
      <c r="L76" s="139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</row>
    <row r="77" spans="1:24" s="81" customFormat="1" ht="15" customHeight="1">
      <c r="A77"/>
      <c r="B77" s="113" t="s">
        <v>351</v>
      </c>
      <c r="C77" s="85">
        <v>0.3</v>
      </c>
      <c r="D77" s="133">
        <v>15</v>
      </c>
      <c r="E77" s="136">
        <f t="shared" ref="E77:E82" si="56">D77*$J$3</f>
        <v>0.38668468992727878</v>
      </c>
      <c r="F77" s="123">
        <f t="shared" si="1"/>
        <v>0.4296496554747542</v>
      </c>
      <c r="G77" s="123">
        <f t="shared" si="2"/>
        <v>0.2148248277373771</v>
      </c>
      <c r="H77" s="87">
        <f t="shared" si="3"/>
        <v>0.4321655182491807</v>
      </c>
      <c r="I77" s="256"/>
      <c r="J77" s="247"/>
      <c r="K77" s="132"/>
      <c r="L77" s="139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</row>
    <row r="78" spans="1:24" s="81" customFormat="1" ht="15" customHeight="1">
      <c r="A78"/>
      <c r="B78" s="113" t="s">
        <v>352</v>
      </c>
      <c r="C78" s="85">
        <v>0.25</v>
      </c>
      <c r="D78" s="133">
        <v>12</v>
      </c>
      <c r="E78" s="136">
        <f t="shared" si="56"/>
        <v>0.30934775194182307</v>
      </c>
      <c r="F78" s="123">
        <f t="shared" si="1"/>
        <v>0.34371972437980342</v>
      </c>
      <c r="G78" s="123">
        <f t="shared" si="2"/>
        <v>0.17185986218990171</v>
      </c>
      <c r="H78" s="87">
        <f t="shared" si="3"/>
        <v>0.37487889751921366</v>
      </c>
      <c r="I78" s="256"/>
      <c r="J78" s="247"/>
      <c r="K78" s="132"/>
      <c r="L78" s="139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</row>
    <row r="79" spans="1:24" s="81" customFormat="1" ht="15" customHeight="1">
      <c r="A79"/>
      <c r="B79" s="113" t="s">
        <v>353</v>
      </c>
      <c r="C79" s="85">
        <v>0.3</v>
      </c>
      <c r="D79" s="133">
        <v>15</v>
      </c>
      <c r="E79" s="136">
        <f t="shared" si="56"/>
        <v>0.38668468992727878</v>
      </c>
      <c r="F79" s="123">
        <f t="shared" si="1"/>
        <v>0.4296496554747542</v>
      </c>
      <c r="G79" s="123">
        <f t="shared" si="2"/>
        <v>0.2148248277373771</v>
      </c>
      <c r="H79" s="87">
        <f t="shared" si="3"/>
        <v>0.4321655182491807</v>
      </c>
      <c r="I79" s="256"/>
      <c r="J79" s="247"/>
      <c r="K79" s="132"/>
      <c r="L79" s="139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</row>
    <row r="80" spans="1:24" s="81" customFormat="1" ht="15" customHeight="1">
      <c r="A80"/>
      <c r="B80" s="113" t="s">
        <v>354</v>
      </c>
      <c r="C80" s="85">
        <v>0.3</v>
      </c>
      <c r="D80" s="133">
        <v>15</v>
      </c>
      <c r="E80" s="136">
        <f t="shared" si="56"/>
        <v>0.38668468992727878</v>
      </c>
      <c r="F80" s="123">
        <f t="shared" si="1"/>
        <v>0.4296496554747542</v>
      </c>
      <c r="G80" s="123">
        <f t="shared" si="2"/>
        <v>0.2148248277373771</v>
      </c>
      <c r="H80" s="87">
        <f t="shared" si="3"/>
        <v>0.4321655182491807</v>
      </c>
      <c r="I80" s="276"/>
      <c r="J80" s="248"/>
      <c r="K80" s="132"/>
      <c r="L80" s="139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</row>
    <row r="81" spans="1:24" s="81" customFormat="1" ht="15" customHeight="1">
      <c r="A81"/>
      <c r="B81" s="113" t="s">
        <v>355</v>
      </c>
      <c r="C81" s="85">
        <v>0.4</v>
      </c>
      <c r="D81" s="133">
        <v>20</v>
      </c>
      <c r="E81" s="136">
        <f t="shared" si="56"/>
        <v>0.51557958656970504</v>
      </c>
      <c r="F81" s="123">
        <f t="shared" si="1"/>
        <v>0.5728662072996723</v>
      </c>
      <c r="G81" s="123">
        <f t="shared" si="2"/>
        <v>0.28643310364983615</v>
      </c>
      <c r="H81" s="87">
        <f t="shared" si="3"/>
        <v>0.4321655182491807</v>
      </c>
      <c r="I81" s="211">
        <f t="shared" ref="I81" si="57">+F81</f>
        <v>0.5728662072996723</v>
      </c>
      <c r="J81" s="170">
        <v>0.28000000000000003</v>
      </c>
      <c r="K81" s="132"/>
      <c r="L81" s="139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</row>
    <row r="82" spans="1:24" s="81" customFormat="1" ht="15" customHeight="1">
      <c r="A82"/>
      <c r="B82" s="113" t="s">
        <v>225</v>
      </c>
      <c r="C82" s="138">
        <v>0.25</v>
      </c>
      <c r="D82" s="140">
        <v>12</v>
      </c>
      <c r="E82" s="178">
        <f t="shared" si="56"/>
        <v>0.30934775194182307</v>
      </c>
      <c r="F82" s="141">
        <f t="shared" si="1"/>
        <v>0.34371972437980342</v>
      </c>
      <c r="G82" s="141">
        <f t="shared" si="2"/>
        <v>0.17185986218990171</v>
      </c>
      <c r="H82" s="142">
        <f t="shared" si="3"/>
        <v>0.37487889751921366</v>
      </c>
      <c r="I82" s="175">
        <v>0.35</v>
      </c>
      <c r="J82" s="170">
        <v>0.17</v>
      </c>
      <c r="K82" s="132"/>
      <c r="L82" s="139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</row>
    <row r="83" spans="1:24" s="81" customFormat="1" ht="15">
      <c r="A83"/>
      <c r="B83" s="83"/>
      <c r="C83" s="83"/>
      <c r="D83" s="134"/>
      <c r="E83" s="101"/>
      <c r="F83" s="101"/>
      <c r="G83" s="101"/>
      <c r="H83" s="110"/>
      <c r="I83" s="218"/>
      <c r="J83" s="166"/>
      <c r="K83" s="132"/>
      <c r="L83" s="139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</row>
    <row r="84" spans="1:24" s="81" customFormat="1" ht="29.25" customHeight="1">
      <c r="A84"/>
      <c r="B84" s="251" t="s">
        <v>382</v>
      </c>
      <c r="C84" s="252"/>
      <c r="D84" s="252"/>
      <c r="E84" s="252"/>
      <c r="F84" s="252"/>
      <c r="G84" s="252"/>
      <c r="H84" s="252"/>
      <c r="I84" s="252"/>
      <c r="J84" s="253"/>
      <c r="K84" s="132"/>
      <c r="L84" s="139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</row>
    <row r="85" spans="1:24" s="81" customFormat="1" ht="36" customHeight="1">
      <c r="A85"/>
      <c r="B85" s="155" t="s">
        <v>102</v>
      </c>
      <c r="C85" s="154" t="s">
        <v>103</v>
      </c>
      <c r="D85" s="158" t="s">
        <v>104</v>
      </c>
      <c r="E85" s="156" t="s">
        <v>123</v>
      </c>
      <c r="F85" s="156" t="s">
        <v>124</v>
      </c>
      <c r="G85" s="156" t="s">
        <v>125</v>
      </c>
      <c r="H85" s="154" t="s">
        <v>107</v>
      </c>
      <c r="I85" s="249" t="s">
        <v>108</v>
      </c>
      <c r="J85" s="250"/>
      <c r="K85" s="132"/>
      <c r="L85" s="139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</row>
    <row r="86" spans="1:24" s="81" customFormat="1" ht="15" customHeight="1">
      <c r="A86"/>
      <c r="B86" s="83"/>
      <c r="C86" s="94"/>
      <c r="D86" s="134"/>
      <c r="E86" s="101"/>
      <c r="F86" s="101"/>
      <c r="G86" s="101"/>
      <c r="H86" s="110"/>
      <c r="I86" s="218"/>
      <c r="J86" s="166"/>
      <c r="K86" s="132"/>
      <c r="L86" s="139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</row>
    <row r="87" spans="1:24" s="81" customFormat="1" ht="15" customHeight="1">
      <c r="A87"/>
      <c r="B87" s="113" t="s">
        <v>226</v>
      </c>
      <c r="C87" s="138">
        <v>0.25</v>
      </c>
      <c r="D87" s="140">
        <v>7.92</v>
      </c>
      <c r="E87" s="163">
        <f>D87*$J$3</f>
        <v>0.20416951628160321</v>
      </c>
      <c r="F87" s="141">
        <f t="shared" ref="F87:F89" si="58">E87/0.9</f>
        <v>0.22685501809067021</v>
      </c>
      <c r="G87" s="141">
        <f t="shared" ref="G87:G89" si="59">+F87/2</f>
        <v>0.11342750904533511</v>
      </c>
      <c r="H87" s="142">
        <f t="shared" ref="H87:H89" si="60">(F87-C87)/C87</f>
        <v>-9.2579927637319148E-2</v>
      </c>
      <c r="I87" s="255">
        <v>0.35</v>
      </c>
      <c r="J87" s="246">
        <v>0.17</v>
      </c>
      <c r="K87" s="132"/>
      <c r="L87" s="139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</row>
    <row r="88" spans="1:24" s="81" customFormat="1" ht="15" customHeight="1">
      <c r="A88"/>
      <c r="B88" s="113" t="s">
        <v>217</v>
      </c>
      <c r="C88" s="138">
        <v>0.25</v>
      </c>
      <c r="D88" s="140">
        <v>12</v>
      </c>
      <c r="E88" s="163">
        <f>D88*$J$3</f>
        <v>0.30934775194182307</v>
      </c>
      <c r="F88" s="141">
        <f t="shared" si="58"/>
        <v>0.34371972437980342</v>
      </c>
      <c r="G88" s="141">
        <f t="shared" si="59"/>
        <v>0.17185986218990171</v>
      </c>
      <c r="H88" s="142">
        <f t="shared" si="60"/>
        <v>0.37487889751921366</v>
      </c>
      <c r="I88" s="256"/>
      <c r="J88" s="247"/>
      <c r="K88" s="132"/>
      <c r="L88" s="139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</row>
    <row r="89" spans="1:24" s="81" customFormat="1" ht="15" customHeight="1">
      <c r="A89"/>
      <c r="B89" s="113" t="s">
        <v>227</v>
      </c>
      <c r="C89" s="138">
        <v>0.35</v>
      </c>
      <c r="D89" s="140">
        <v>15.76</v>
      </c>
      <c r="E89" s="163">
        <f>D89*$J$3</f>
        <v>0.40627671421692757</v>
      </c>
      <c r="F89" s="141">
        <f t="shared" si="58"/>
        <v>0.45141857135214175</v>
      </c>
      <c r="G89" s="141">
        <f t="shared" si="59"/>
        <v>0.22570928567607088</v>
      </c>
      <c r="H89" s="142">
        <f t="shared" si="60"/>
        <v>0.28976734672040511</v>
      </c>
      <c r="I89" s="276"/>
      <c r="J89" s="248"/>
      <c r="K89" s="132"/>
      <c r="L89" s="139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</row>
    <row r="90" spans="1:24" s="81" customFormat="1" ht="15" customHeight="1">
      <c r="A90"/>
      <c r="B90" s="83"/>
      <c r="C90" s="83"/>
      <c r="D90" s="134"/>
      <c r="E90" s="101"/>
      <c r="F90" s="101"/>
      <c r="G90" s="101"/>
      <c r="H90" s="110"/>
      <c r="I90" s="218"/>
      <c r="J90" s="166"/>
      <c r="K90" s="132"/>
      <c r="L90" s="139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</row>
    <row r="91" spans="1:24" s="81" customFormat="1" ht="15" customHeight="1">
      <c r="A91"/>
      <c r="B91" s="83"/>
      <c r="C91" s="83"/>
      <c r="D91" s="134"/>
      <c r="E91" s="101"/>
      <c r="F91" s="101"/>
      <c r="G91" s="101"/>
      <c r="H91" s="135"/>
      <c r="I91" s="218"/>
      <c r="J91" s="166"/>
      <c r="K91" s="132"/>
      <c r="L91" s="139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</row>
    <row r="92" spans="1:24" s="81" customFormat="1" ht="29.25" customHeight="1">
      <c r="A92"/>
      <c r="B92" s="251" t="s">
        <v>380</v>
      </c>
      <c r="C92" s="252"/>
      <c r="D92" s="252"/>
      <c r="E92" s="252"/>
      <c r="F92" s="252"/>
      <c r="G92" s="252"/>
      <c r="H92" s="252"/>
      <c r="I92" s="252"/>
      <c r="J92" s="253"/>
      <c r="K92" s="132"/>
      <c r="L92" s="139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</row>
    <row r="93" spans="1:24" s="81" customFormat="1" ht="36" customHeight="1">
      <c r="A93"/>
      <c r="B93" s="155" t="s">
        <v>102</v>
      </c>
      <c r="C93" s="154" t="s">
        <v>103</v>
      </c>
      <c r="D93" s="158" t="s">
        <v>104</v>
      </c>
      <c r="E93" s="156" t="s">
        <v>123</v>
      </c>
      <c r="F93" s="156" t="s">
        <v>124</v>
      </c>
      <c r="G93" s="156" t="s">
        <v>125</v>
      </c>
      <c r="H93" s="154" t="s">
        <v>107</v>
      </c>
      <c r="I93" s="249" t="s">
        <v>108</v>
      </c>
      <c r="J93" s="250"/>
      <c r="K93" s="132"/>
      <c r="L93" s="139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</row>
    <row r="94" spans="1:24" s="81" customFormat="1" ht="15" customHeight="1">
      <c r="A94"/>
      <c r="B94" s="113" t="s">
        <v>216</v>
      </c>
      <c r="C94" s="138">
        <v>0.25</v>
      </c>
      <c r="D94" s="140">
        <v>7.92</v>
      </c>
      <c r="E94" s="163">
        <f>D94*$J$3</f>
        <v>0.20416951628160321</v>
      </c>
      <c r="F94" s="141">
        <f t="shared" ref="F94:F96" si="61">E94/0.9</f>
        <v>0.22685501809067021</v>
      </c>
      <c r="G94" s="141">
        <f t="shared" ref="G94:G96" si="62">+F94/2</f>
        <v>0.11342750904533511</v>
      </c>
      <c r="H94" s="142">
        <f t="shared" ref="H94:H96" si="63">(F94-C94)/C94</f>
        <v>-9.2579927637319148E-2</v>
      </c>
      <c r="I94" s="255">
        <v>0.35</v>
      </c>
      <c r="J94" s="246">
        <v>0.17</v>
      </c>
      <c r="L94" s="139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</row>
    <row r="95" spans="1:24" s="81" customFormat="1" ht="15" customHeight="1">
      <c r="A95"/>
      <c r="B95" s="113" t="s">
        <v>217</v>
      </c>
      <c r="C95" s="138">
        <v>0.25</v>
      </c>
      <c r="D95" s="140">
        <v>12</v>
      </c>
      <c r="E95" s="163">
        <f>D95*$J$3</f>
        <v>0.30934775194182307</v>
      </c>
      <c r="F95" s="141">
        <f t="shared" si="61"/>
        <v>0.34371972437980342</v>
      </c>
      <c r="G95" s="141">
        <f t="shared" si="62"/>
        <v>0.17185986218990171</v>
      </c>
      <c r="H95" s="142">
        <f t="shared" si="63"/>
        <v>0.37487889751921366</v>
      </c>
      <c r="I95" s="256"/>
      <c r="J95" s="247"/>
      <c r="K95" s="132"/>
      <c r="L95" s="139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</row>
    <row r="96" spans="1:24" s="81" customFormat="1" ht="15" customHeight="1">
      <c r="A96"/>
      <c r="B96" s="113" t="s">
        <v>228</v>
      </c>
      <c r="C96" s="138">
        <v>0.35</v>
      </c>
      <c r="D96" s="140">
        <v>20.09</v>
      </c>
      <c r="E96" s="163">
        <f>D96*$J$3</f>
        <v>0.51789969470926878</v>
      </c>
      <c r="F96" s="141">
        <f t="shared" si="61"/>
        <v>0.57544410523252087</v>
      </c>
      <c r="G96" s="141">
        <f t="shared" si="62"/>
        <v>0.28772205261626044</v>
      </c>
      <c r="H96" s="142">
        <f t="shared" si="63"/>
        <v>0.64412601495005972</v>
      </c>
      <c r="I96" s="276"/>
      <c r="J96" s="248"/>
      <c r="K96" s="132"/>
      <c r="L96" s="139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</row>
    <row r="97" spans="1:24" s="81" customFormat="1" ht="15" customHeight="1">
      <c r="A97"/>
      <c r="I97" s="219"/>
      <c r="J97" s="165"/>
      <c r="K97" s="132"/>
      <c r="L97" s="139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</row>
    <row r="98" spans="1:24" s="81" customFormat="1" ht="15" customHeight="1">
      <c r="A98"/>
      <c r="B98" s="83"/>
      <c r="C98" s="83"/>
      <c r="D98" s="134"/>
      <c r="E98" s="101"/>
      <c r="F98" s="101"/>
      <c r="G98" s="101"/>
      <c r="H98" s="135"/>
      <c r="I98" s="218"/>
      <c r="J98" s="166"/>
      <c r="K98" s="132"/>
      <c r="L98" s="139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</row>
    <row r="99" spans="1:24" s="81" customFormat="1" ht="29.25" customHeight="1">
      <c r="A99"/>
      <c r="B99" s="254" t="s">
        <v>381</v>
      </c>
      <c r="C99" s="254"/>
      <c r="D99" s="254"/>
      <c r="E99" s="254"/>
      <c r="F99" s="254"/>
      <c r="G99" s="254"/>
      <c r="H99" s="254"/>
      <c r="I99" s="254"/>
      <c r="J99" s="254"/>
      <c r="K99" s="132"/>
      <c r="L99" s="139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</row>
    <row r="100" spans="1:24" s="81" customFormat="1" ht="36" customHeight="1">
      <c r="A100"/>
      <c r="B100" s="153" t="s">
        <v>102</v>
      </c>
      <c r="C100" s="154" t="s">
        <v>103</v>
      </c>
      <c r="D100" s="158" t="s">
        <v>104</v>
      </c>
      <c r="E100" s="156" t="s">
        <v>123</v>
      </c>
      <c r="F100" s="156" t="s">
        <v>124</v>
      </c>
      <c r="G100" s="156" t="s">
        <v>125</v>
      </c>
      <c r="H100" s="154" t="s">
        <v>107</v>
      </c>
      <c r="I100" s="249" t="s">
        <v>108</v>
      </c>
      <c r="J100" s="250"/>
      <c r="K100" s="132"/>
      <c r="L100" s="139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</row>
    <row r="101" spans="1:24" s="81" customFormat="1" ht="15" customHeight="1">
      <c r="A101"/>
      <c r="B101" s="113" t="s">
        <v>216</v>
      </c>
      <c r="C101" s="138">
        <v>0.25</v>
      </c>
      <c r="D101" s="140">
        <v>7.92</v>
      </c>
      <c r="E101" s="163">
        <f>D101*$J$3</f>
        <v>0.20416951628160321</v>
      </c>
      <c r="F101" s="141">
        <f t="shared" ref="F101:F104" si="64">E101/0.9</f>
        <v>0.22685501809067021</v>
      </c>
      <c r="G101" s="141">
        <f t="shared" ref="G101:G104" si="65">+F101/2</f>
        <v>0.11342750904533511</v>
      </c>
      <c r="H101" s="142">
        <f t="shared" ref="H101:H104" si="66">(F101-C101)/C101</f>
        <v>-9.2579927637319148E-2</v>
      </c>
      <c r="I101" s="255">
        <v>0.35</v>
      </c>
      <c r="J101" s="246">
        <v>0.17</v>
      </c>
      <c r="K101" s="132"/>
      <c r="L101" s="139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</row>
    <row r="102" spans="1:24" s="81" customFormat="1" ht="15" customHeight="1">
      <c r="A102"/>
      <c r="B102" s="113" t="s">
        <v>217</v>
      </c>
      <c r="C102" s="138">
        <v>0.25</v>
      </c>
      <c r="D102" s="140">
        <v>12</v>
      </c>
      <c r="E102" s="163">
        <f>D102*$J$3</f>
        <v>0.30934775194182307</v>
      </c>
      <c r="F102" s="141">
        <f t="shared" si="64"/>
        <v>0.34371972437980342</v>
      </c>
      <c r="G102" s="141">
        <f t="shared" si="65"/>
        <v>0.17185986218990171</v>
      </c>
      <c r="H102" s="142">
        <f t="shared" si="66"/>
        <v>0.37487889751921366</v>
      </c>
      <c r="I102" s="276"/>
      <c r="J102" s="248"/>
      <c r="K102" s="132"/>
      <c r="L102" s="139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</row>
    <row r="103" spans="1:24" s="81" customFormat="1" ht="15" customHeight="1">
      <c r="A103"/>
      <c r="B103" s="113" t="s">
        <v>218</v>
      </c>
      <c r="C103" s="138">
        <v>0.35</v>
      </c>
      <c r="D103" s="140">
        <v>20</v>
      </c>
      <c r="E103" s="163">
        <f>D103*$J$3</f>
        <v>0.51557958656970504</v>
      </c>
      <c r="F103" s="141">
        <f t="shared" si="64"/>
        <v>0.5728662072996723</v>
      </c>
      <c r="G103" s="141">
        <f t="shared" si="65"/>
        <v>0.28643310364983615</v>
      </c>
      <c r="H103" s="142">
        <f t="shared" si="66"/>
        <v>0.6367605922847781</v>
      </c>
      <c r="I103" s="211">
        <f>+F103</f>
        <v>0.5728662072996723</v>
      </c>
      <c r="J103" s="163">
        <v>0.28000000000000003</v>
      </c>
      <c r="K103" s="132"/>
      <c r="L103" s="139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</row>
    <row r="104" spans="1:24" s="81" customFormat="1" ht="15" customHeight="1">
      <c r="A104"/>
      <c r="B104" s="113" t="s">
        <v>384</v>
      </c>
      <c r="C104" s="138">
        <v>0.45</v>
      </c>
      <c r="D104" s="140">
        <v>23</v>
      </c>
      <c r="E104" s="163">
        <f>D104*$J$3</f>
        <v>0.59291652455516086</v>
      </c>
      <c r="F104" s="141">
        <f t="shared" si="64"/>
        <v>0.65879613839462314</v>
      </c>
      <c r="G104" s="141">
        <f t="shared" si="65"/>
        <v>0.32939806919731157</v>
      </c>
      <c r="H104" s="142">
        <f t="shared" si="66"/>
        <v>0.46399141865471805</v>
      </c>
      <c r="I104" s="211">
        <f>+F104</f>
        <v>0.65879613839462314</v>
      </c>
      <c r="J104" s="170">
        <f>+G104</f>
        <v>0.32939806919731157</v>
      </c>
      <c r="K104" s="132"/>
      <c r="L104" s="139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</row>
    <row r="105" spans="1:24" s="81" customFormat="1" ht="15" customHeight="1">
      <c r="A105"/>
      <c r="I105" s="219"/>
      <c r="J105" s="165"/>
      <c r="K105" s="132"/>
      <c r="L105" s="139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</row>
    <row r="106" spans="1:24" s="81" customFormat="1" ht="29.25" customHeight="1">
      <c r="A106"/>
      <c r="B106" s="251" t="s">
        <v>383</v>
      </c>
      <c r="C106" s="252"/>
      <c r="D106" s="252"/>
      <c r="E106" s="252"/>
      <c r="F106" s="252"/>
      <c r="G106" s="252"/>
      <c r="H106" s="252"/>
      <c r="I106" s="252"/>
      <c r="J106" s="253"/>
      <c r="K106" s="132"/>
      <c r="L106" s="139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</row>
    <row r="107" spans="1:24" s="81" customFormat="1" ht="36" customHeight="1">
      <c r="A107"/>
      <c r="B107" s="155" t="s">
        <v>102</v>
      </c>
      <c r="C107" s="154" t="s">
        <v>103</v>
      </c>
      <c r="D107" s="158" t="s">
        <v>104</v>
      </c>
      <c r="E107" s="156" t="s">
        <v>123</v>
      </c>
      <c r="F107" s="156" t="s">
        <v>124</v>
      </c>
      <c r="G107" s="156" t="s">
        <v>125</v>
      </c>
      <c r="H107" s="154" t="s">
        <v>107</v>
      </c>
      <c r="I107" s="249" t="s">
        <v>108</v>
      </c>
      <c r="J107" s="250"/>
      <c r="K107" s="132"/>
      <c r="L107" s="139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</row>
    <row r="108" spans="1:24" s="81" customFormat="1" ht="15" customHeight="1">
      <c r="A108"/>
      <c r="B108" s="113" t="s">
        <v>216</v>
      </c>
      <c r="C108" s="138">
        <v>0.25</v>
      </c>
      <c r="D108" s="140">
        <v>7.92</v>
      </c>
      <c r="E108" s="163">
        <f>D108*$J$3</f>
        <v>0.20416951628160321</v>
      </c>
      <c r="F108" s="141">
        <f t="shared" ref="F108:F111" si="67">E108/0.9</f>
        <v>0.22685501809067021</v>
      </c>
      <c r="G108" s="141">
        <f t="shared" ref="G108:G111" si="68">+F108/2</f>
        <v>0.11342750904533511</v>
      </c>
      <c r="H108" s="142">
        <f t="shared" ref="H108:H111" si="69">(F108-C108)/C108</f>
        <v>-9.2579927637319148E-2</v>
      </c>
      <c r="I108" s="255">
        <v>0.35</v>
      </c>
      <c r="J108" s="246">
        <v>0.17</v>
      </c>
      <c r="K108" s="132"/>
      <c r="L108" s="139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</row>
    <row r="109" spans="1:24" s="81" customFormat="1" ht="15" customHeight="1">
      <c r="A109"/>
      <c r="B109" s="113" t="s">
        <v>217</v>
      </c>
      <c r="C109" s="138">
        <v>0.25</v>
      </c>
      <c r="D109" s="140">
        <v>12</v>
      </c>
      <c r="E109" s="163">
        <f>D109*$J$3</f>
        <v>0.30934775194182307</v>
      </c>
      <c r="F109" s="141">
        <f t="shared" si="67"/>
        <v>0.34371972437980342</v>
      </c>
      <c r="G109" s="141">
        <f t="shared" si="68"/>
        <v>0.17185986218990171</v>
      </c>
      <c r="H109" s="142">
        <f t="shared" si="69"/>
        <v>0.37487889751921366</v>
      </c>
      <c r="I109" s="256"/>
      <c r="J109" s="247"/>
      <c r="K109" s="132"/>
      <c r="L109" s="139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</row>
    <row r="110" spans="1:24" s="81" customFormat="1" ht="15" customHeight="1">
      <c r="A110"/>
      <c r="B110" s="113" t="s">
        <v>218</v>
      </c>
      <c r="C110" s="138">
        <v>0.35</v>
      </c>
      <c r="D110" s="140">
        <v>16.38</v>
      </c>
      <c r="E110" s="163">
        <f>D110*$J$3</f>
        <v>0.42225968140058845</v>
      </c>
      <c r="F110" s="141">
        <f t="shared" si="67"/>
        <v>0.46917742377843158</v>
      </c>
      <c r="G110" s="141">
        <f t="shared" si="68"/>
        <v>0.23458871188921579</v>
      </c>
      <c r="H110" s="142">
        <f t="shared" si="69"/>
        <v>0.34050692508123315</v>
      </c>
      <c r="I110" s="215">
        <f>+F110</f>
        <v>0.46917742377843158</v>
      </c>
      <c r="J110" s="215">
        <f>+G110</f>
        <v>0.23458871188921579</v>
      </c>
      <c r="K110" s="132"/>
      <c r="L110" s="139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</row>
    <row r="111" spans="1:24" s="81" customFormat="1" ht="15" customHeight="1">
      <c r="A111"/>
      <c r="B111" s="113" t="s">
        <v>229</v>
      </c>
      <c r="C111" s="138">
        <v>0.45</v>
      </c>
      <c r="D111" s="140">
        <v>26</v>
      </c>
      <c r="E111" s="163">
        <f>D111*$J$3</f>
        <v>0.67025346254061657</v>
      </c>
      <c r="F111" s="141">
        <f t="shared" si="67"/>
        <v>0.74472606948957398</v>
      </c>
      <c r="G111" s="141">
        <f t="shared" si="68"/>
        <v>0.37236303474478699</v>
      </c>
      <c r="H111" s="142">
        <f t="shared" si="69"/>
        <v>0.65494682108794211</v>
      </c>
      <c r="I111" s="211">
        <f>+F111</f>
        <v>0.74472606948957398</v>
      </c>
      <c r="J111" s="163">
        <f>+G111</f>
        <v>0.37236303474478699</v>
      </c>
      <c r="K111" s="132"/>
      <c r="L111" s="139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</row>
    <row r="112" spans="1:24" s="81" customFormat="1" ht="15" customHeight="1">
      <c r="A112"/>
      <c r="B112" s="139"/>
      <c r="C112" s="139"/>
      <c r="D112" s="139"/>
      <c r="E112" s="139"/>
      <c r="F112" s="139"/>
      <c r="G112" s="139"/>
      <c r="H112" s="139"/>
      <c r="I112" s="219"/>
      <c r="J112" s="165"/>
      <c r="K112" s="132"/>
      <c r="L112" s="139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</row>
    <row r="113" spans="1:24" s="81" customFormat="1" ht="29.25" customHeight="1">
      <c r="A113" s="83"/>
      <c r="B113" s="251" t="s">
        <v>385</v>
      </c>
      <c r="C113" s="252"/>
      <c r="D113" s="252"/>
      <c r="E113" s="252"/>
      <c r="F113" s="252"/>
      <c r="G113" s="252"/>
      <c r="H113" s="252"/>
      <c r="I113" s="252"/>
      <c r="J113" s="253"/>
      <c r="K113" s="132"/>
      <c r="L113" s="139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</row>
    <row r="114" spans="1:24" s="81" customFormat="1" ht="39">
      <c r="A114" s="83"/>
      <c r="B114" s="155" t="s">
        <v>102</v>
      </c>
      <c r="C114" s="154" t="s">
        <v>103</v>
      </c>
      <c r="D114" s="158" t="s">
        <v>104</v>
      </c>
      <c r="E114" s="156" t="s">
        <v>123</v>
      </c>
      <c r="F114" s="156" t="s">
        <v>124</v>
      </c>
      <c r="G114" s="156" t="s">
        <v>125</v>
      </c>
      <c r="H114" s="154" t="s">
        <v>107</v>
      </c>
      <c r="I114" s="249" t="s">
        <v>108</v>
      </c>
      <c r="J114" s="250"/>
      <c r="K114" s="132"/>
      <c r="L114" s="139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</row>
    <row r="115" spans="1:24" s="81" customFormat="1" ht="15" customHeight="1">
      <c r="A115"/>
      <c r="B115" s="113" t="s">
        <v>230</v>
      </c>
      <c r="C115" s="138">
        <v>0.35</v>
      </c>
      <c r="D115" s="133">
        <v>20</v>
      </c>
      <c r="E115" s="111">
        <f t="shared" ref="E115:E132" si="70">D115*$J$3</f>
        <v>0.51557958656970504</v>
      </c>
      <c r="F115" s="123">
        <f t="shared" ref="F115:F116" si="71">E115/0.9</f>
        <v>0.5728662072996723</v>
      </c>
      <c r="G115" s="123">
        <f t="shared" ref="G115:G116" si="72">+F115/2</f>
        <v>0.28643310364983615</v>
      </c>
      <c r="H115" s="87">
        <f t="shared" ref="H115:H116" si="73">(F115-C115)/C115</f>
        <v>0.6367605922847781</v>
      </c>
      <c r="I115" s="211">
        <f>+F115</f>
        <v>0.5728662072996723</v>
      </c>
      <c r="J115" s="163">
        <f>+G115</f>
        <v>0.28643310364983615</v>
      </c>
      <c r="K115" s="132"/>
      <c r="L115" s="139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</row>
    <row r="116" spans="1:24" s="81" customFormat="1" ht="15" customHeight="1">
      <c r="A116"/>
      <c r="B116" s="7" t="s">
        <v>231</v>
      </c>
      <c r="C116" s="85">
        <v>0.7</v>
      </c>
      <c r="D116" s="133">
        <v>32</v>
      </c>
      <c r="E116" s="111">
        <f t="shared" si="70"/>
        <v>0.82492733851152811</v>
      </c>
      <c r="F116" s="123">
        <f t="shared" si="71"/>
        <v>0.91658593167947566</v>
      </c>
      <c r="G116" s="123">
        <f t="shared" si="72"/>
        <v>0.45829296583973783</v>
      </c>
      <c r="H116" s="87">
        <f t="shared" si="73"/>
        <v>0.30940847382782244</v>
      </c>
      <c r="I116" s="211">
        <f t="shared" ref="I116" si="74">+F116</f>
        <v>0.91658593167947566</v>
      </c>
      <c r="J116" s="170">
        <f t="shared" ref="J116" si="75">+G116</f>
        <v>0.45829296583973783</v>
      </c>
      <c r="K116" s="132"/>
      <c r="L116" s="139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</row>
    <row r="117" spans="1:24" s="81" customFormat="1" ht="15" customHeight="1">
      <c r="A117"/>
      <c r="B117" s="113" t="s">
        <v>232</v>
      </c>
      <c r="C117" s="138">
        <v>0.35</v>
      </c>
      <c r="D117" s="133">
        <v>16</v>
      </c>
      <c r="E117" s="111">
        <f t="shared" si="70"/>
        <v>0.41246366925576405</v>
      </c>
      <c r="F117" s="123">
        <f t="shared" ref="F117" si="76">E117/0.9</f>
        <v>0.45829296583973783</v>
      </c>
      <c r="G117" s="123">
        <f t="shared" ref="G117" si="77">+F117/2</f>
        <v>0.22914648291986892</v>
      </c>
      <c r="H117" s="87">
        <f t="shared" ref="H117" si="78">(F117-C117)/C117</f>
        <v>0.30940847382782244</v>
      </c>
      <c r="I117" s="255">
        <v>0.35</v>
      </c>
      <c r="J117" s="246">
        <v>0.17</v>
      </c>
      <c r="K117" s="132"/>
      <c r="L117" s="139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</row>
    <row r="118" spans="1:24" s="81" customFormat="1" ht="15" customHeight="1">
      <c r="A118"/>
      <c r="B118" s="113" t="s">
        <v>233</v>
      </c>
      <c r="C118" s="138">
        <v>0.25</v>
      </c>
      <c r="D118" s="133">
        <v>12</v>
      </c>
      <c r="E118" s="111">
        <f t="shared" si="70"/>
        <v>0.30934775194182307</v>
      </c>
      <c r="F118" s="123">
        <f t="shared" ref="F118" si="79">E118/0.9</f>
        <v>0.34371972437980342</v>
      </c>
      <c r="G118" s="123">
        <f t="shared" ref="G118" si="80">+F118/2</f>
        <v>0.17185986218990171</v>
      </c>
      <c r="H118" s="87">
        <f t="shared" ref="H118" si="81">(F118-C118)/C118</f>
        <v>0.37487889751921366</v>
      </c>
      <c r="I118" s="256"/>
      <c r="J118" s="247"/>
      <c r="K118" s="132"/>
      <c r="L118" s="139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</row>
    <row r="119" spans="1:24" s="81" customFormat="1" ht="15" customHeight="1">
      <c r="A119"/>
      <c r="B119" s="113" t="s">
        <v>234</v>
      </c>
      <c r="C119" s="138">
        <v>0.25</v>
      </c>
      <c r="D119" s="133">
        <v>12</v>
      </c>
      <c r="E119" s="111">
        <f t="shared" si="70"/>
        <v>0.30934775194182307</v>
      </c>
      <c r="F119" s="123">
        <f t="shared" ref="F119" si="82">E119/0.9</f>
        <v>0.34371972437980342</v>
      </c>
      <c r="G119" s="123">
        <f t="shared" ref="G119" si="83">+F119/2</f>
        <v>0.17185986218990171</v>
      </c>
      <c r="H119" s="87">
        <f t="shared" ref="H119" si="84">(F119-C119)/C119</f>
        <v>0.37487889751921366</v>
      </c>
      <c r="I119" s="256"/>
      <c r="J119" s="247"/>
      <c r="K119" s="132"/>
      <c r="L119" s="139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</row>
    <row r="120" spans="1:24" s="81" customFormat="1" ht="15" customHeight="1">
      <c r="A120"/>
      <c r="B120" s="113" t="s">
        <v>235</v>
      </c>
      <c r="C120" s="138">
        <v>0.25</v>
      </c>
      <c r="D120" s="133">
        <v>12</v>
      </c>
      <c r="E120" s="111">
        <f t="shared" si="70"/>
        <v>0.30934775194182307</v>
      </c>
      <c r="F120" s="123">
        <f t="shared" ref="F120" si="85">E120/0.9</f>
        <v>0.34371972437980342</v>
      </c>
      <c r="G120" s="123">
        <f t="shared" ref="G120" si="86">+F120/2</f>
        <v>0.17185986218990171</v>
      </c>
      <c r="H120" s="87">
        <f t="shared" ref="H120" si="87">(F120-C120)/C120</f>
        <v>0.37487889751921366</v>
      </c>
      <c r="I120" s="256"/>
      <c r="J120" s="247"/>
      <c r="K120" s="132"/>
      <c r="L120" s="139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</row>
    <row r="121" spans="1:24" s="81" customFormat="1" ht="15" customHeight="1">
      <c r="A121"/>
      <c r="B121" s="113" t="s">
        <v>236</v>
      </c>
      <c r="C121" s="138">
        <v>0.25</v>
      </c>
      <c r="D121" s="133">
        <v>12</v>
      </c>
      <c r="E121" s="111">
        <f t="shared" si="70"/>
        <v>0.30934775194182307</v>
      </c>
      <c r="F121" s="123">
        <f t="shared" ref="F121" si="88">E121/0.9</f>
        <v>0.34371972437980342</v>
      </c>
      <c r="G121" s="123">
        <f t="shared" ref="G121" si="89">+F121/2</f>
        <v>0.17185986218990171</v>
      </c>
      <c r="H121" s="87">
        <f t="shared" ref="H121" si="90">(F121-C121)/C121</f>
        <v>0.37487889751921366</v>
      </c>
      <c r="I121" s="276"/>
      <c r="J121" s="248"/>
      <c r="K121" s="132"/>
      <c r="L121" s="139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</row>
    <row r="122" spans="1:24" ht="15" customHeight="1">
      <c r="A122"/>
      <c r="B122" s="113" t="s">
        <v>237</v>
      </c>
      <c r="C122" s="138">
        <v>0.3</v>
      </c>
      <c r="D122" s="133">
        <v>14</v>
      </c>
      <c r="E122" s="111">
        <f t="shared" si="70"/>
        <v>0.36090571059879356</v>
      </c>
      <c r="F122" s="123">
        <f t="shared" ref="F122" si="91">E122/0.9</f>
        <v>0.40100634510977062</v>
      </c>
      <c r="G122" s="123">
        <f t="shared" ref="G122" si="92">+F122/2</f>
        <v>0.20050317255488531</v>
      </c>
      <c r="H122" s="87">
        <f t="shared" ref="H122" si="93">(F122-C122)/C122</f>
        <v>0.33668781703256878</v>
      </c>
      <c r="I122" s="215">
        <f>+F122</f>
        <v>0.40100634510977062</v>
      </c>
      <c r="J122" s="215">
        <f>+G122</f>
        <v>0.20050317255488531</v>
      </c>
      <c r="M122" s="83"/>
      <c r="N122" s="83"/>
      <c r="O122" s="83"/>
      <c r="P122" s="83"/>
      <c r="Q122" s="83"/>
      <c r="R122" s="83"/>
      <c r="S122" s="83"/>
    </row>
    <row r="123" spans="1:24" ht="15" customHeight="1">
      <c r="A123"/>
      <c r="B123" s="113" t="s">
        <v>238</v>
      </c>
      <c r="C123" s="138">
        <v>0.25</v>
      </c>
      <c r="D123" s="133">
        <v>12.5</v>
      </c>
      <c r="E123" s="111">
        <f t="shared" si="70"/>
        <v>0.32223724160606565</v>
      </c>
      <c r="F123" s="123">
        <f t="shared" ref="F123" si="94">E123/0.9</f>
        <v>0.35804137956229515</v>
      </c>
      <c r="G123" s="123">
        <f t="shared" ref="G123" si="95">+F123/2</f>
        <v>0.17902068978114757</v>
      </c>
      <c r="H123" s="87">
        <f t="shared" ref="H123" si="96">(F123-C123)/C123</f>
        <v>0.43216551824918059</v>
      </c>
      <c r="I123" s="255">
        <v>0.35</v>
      </c>
      <c r="J123" s="280">
        <v>0.17</v>
      </c>
      <c r="M123" s="83"/>
      <c r="N123" s="83"/>
      <c r="O123" s="83"/>
      <c r="P123" s="83"/>
      <c r="Q123" s="83"/>
      <c r="R123" s="83"/>
      <c r="S123" s="83"/>
    </row>
    <row r="124" spans="1:24" s="81" customFormat="1" ht="15" customHeight="1">
      <c r="A124"/>
      <c r="B124" s="113" t="s">
        <v>239</v>
      </c>
      <c r="C124" s="138">
        <v>0.25</v>
      </c>
      <c r="D124" s="133">
        <v>12.5</v>
      </c>
      <c r="E124" s="111">
        <f t="shared" si="70"/>
        <v>0.32223724160606565</v>
      </c>
      <c r="F124" s="123">
        <f t="shared" ref="F124" si="97">E124/0.9</f>
        <v>0.35804137956229515</v>
      </c>
      <c r="G124" s="123">
        <f t="shared" ref="G124" si="98">+F124/2</f>
        <v>0.17902068978114757</v>
      </c>
      <c r="H124" s="87">
        <f t="shared" ref="H124" si="99">(F124-C124)/C124</f>
        <v>0.43216551824918059</v>
      </c>
      <c r="I124" s="256"/>
      <c r="J124" s="281"/>
      <c r="K124" s="132"/>
      <c r="L124" s="139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</row>
    <row r="125" spans="1:24" s="81" customFormat="1" ht="15" customHeight="1">
      <c r="A125"/>
      <c r="B125" s="113" t="s">
        <v>240</v>
      </c>
      <c r="C125" s="138">
        <v>0.25</v>
      </c>
      <c r="D125" s="140">
        <v>12</v>
      </c>
      <c r="E125" s="111">
        <f t="shared" si="70"/>
        <v>0.30934775194182307</v>
      </c>
      <c r="F125" s="123">
        <f t="shared" ref="F125" si="100">E125/0.9</f>
        <v>0.34371972437980342</v>
      </c>
      <c r="G125" s="123">
        <f t="shared" ref="G125" si="101">+F125/2</f>
        <v>0.17185986218990171</v>
      </c>
      <c r="H125" s="87">
        <f t="shared" ref="H125" si="102">(F125-C125)/C125</f>
        <v>0.37487889751921366</v>
      </c>
      <c r="I125" s="256"/>
      <c r="J125" s="281"/>
      <c r="K125" s="132"/>
      <c r="L125" s="139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</row>
    <row r="126" spans="1:24" s="81" customFormat="1" ht="15" customHeight="1">
      <c r="A126"/>
      <c r="B126" s="113" t="s">
        <v>241</v>
      </c>
      <c r="C126" s="138">
        <v>0.25</v>
      </c>
      <c r="D126" s="140">
        <v>12.5</v>
      </c>
      <c r="E126" s="111">
        <f t="shared" si="70"/>
        <v>0.32223724160606565</v>
      </c>
      <c r="F126" s="123">
        <f t="shared" ref="F126:F132" si="103">E126/0.9</f>
        <v>0.35804137956229515</v>
      </c>
      <c r="G126" s="123">
        <f t="shared" ref="G126:G132" si="104">+F126/2</f>
        <v>0.17902068978114757</v>
      </c>
      <c r="H126" s="87">
        <f t="shared" ref="H126:H132" si="105">(F126-C126)/C126</f>
        <v>0.43216551824918059</v>
      </c>
      <c r="I126" s="256"/>
      <c r="J126" s="281"/>
      <c r="K126" s="132"/>
      <c r="L126" s="139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</row>
    <row r="127" spans="1:24" s="81" customFormat="1" ht="15" customHeight="1">
      <c r="A127"/>
      <c r="B127" s="113" t="s">
        <v>242</v>
      </c>
      <c r="C127" s="138">
        <v>0.25</v>
      </c>
      <c r="D127" s="140">
        <v>12.5</v>
      </c>
      <c r="E127" s="111">
        <f t="shared" si="70"/>
        <v>0.32223724160606565</v>
      </c>
      <c r="F127" s="123">
        <f t="shared" si="103"/>
        <v>0.35804137956229515</v>
      </c>
      <c r="G127" s="123">
        <f t="shared" si="104"/>
        <v>0.17902068978114757</v>
      </c>
      <c r="H127" s="87">
        <f t="shared" si="105"/>
        <v>0.43216551824918059</v>
      </c>
      <c r="I127" s="256"/>
      <c r="J127" s="281"/>
      <c r="K127" s="132"/>
      <c r="L127" s="139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</row>
    <row r="128" spans="1:24" s="81" customFormat="1" ht="15" customHeight="1">
      <c r="A128" s="83"/>
      <c r="B128" s="113" t="s">
        <v>243</v>
      </c>
      <c r="C128" s="138">
        <v>0.25</v>
      </c>
      <c r="D128" s="140">
        <v>12.5</v>
      </c>
      <c r="E128" s="111">
        <f t="shared" si="70"/>
        <v>0.32223724160606565</v>
      </c>
      <c r="F128" s="123">
        <f t="shared" si="103"/>
        <v>0.35804137956229515</v>
      </c>
      <c r="G128" s="123">
        <f t="shared" si="104"/>
        <v>0.17902068978114757</v>
      </c>
      <c r="H128" s="87">
        <f t="shared" si="105"/>
        <v>0.43216551824918059</v>
      </c>
      <c r="I128" s="256"/>
      <c r="J128" s="281"/>
      <c r="K128" s="132"/>
      <c r="L128" s="139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</row>
    <row r="129" spans="1:24" s="81" customFormat="1" ht="15" customHeight="1">
      <c r="A129" s="83"/>
      <c r="B129" s="113" t="s">
        <v>244</v>
      </c>
      <c r="C129" s="138">
        <v>0.25</v>
      </c>
      <c r="D129" s="140">
        <v>12.5</v>
      </c>
      <c r="E129" s="111">
        <f t="shared" si="70"/>
        <v>0.32223724160606565</v>
      </c>
      <c r="F129" s="123">
        <f t="shared" si="103"/>
        <v>0.35804137956229515</v>
      </c>
      <c r="G129" s="123">
        <f t="shared" si="104"/>
        <v>0.17902068978114757</v>
      </c>
      <c r="H129" s="87">
        <f t="shared" si="105"/>
        <v>0.43216551824918059</v>
      </c>
      <c r="I129" s="276"/>
      <c r="J129" s="282"/>
      <c r="K129" s="132"/>
      <c r="L129" s="139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</row>
    <row r="130" spans="1:24" s="81" customFormat="1" ht="15" customHeight="1">
      <c r="A130" s="83"/>
      <c r="B130" s="113" t="s">
        <v>245</v>
      </c>
      <c r="C130" s="138">
        <v>0.45</v>
      </c>
      <c r="D130" s="140">
        <v>22</v>
      </c>
      <c r="E130" s="111">
        <f t="shared" si="70"/>
        <v>0.56713754522667559</v>
      </c>
      <c r="F130" s="123">
        <f t="shared" si="103"/>
        <v>0.63015282802963957</v>
      </c>
      <c r="G130" s="123">
        <f t="shared" si="104"/>
        <v>0.31507641401481978</v>
      </c>
      <c r="H130" s="87">
        <f t="shared" si="105"/>
        <v>0.40033961784364347</v>
      </c>
      <c r="I130" s="211">
        <f>+F130</f>
        <v>0.63015282802963957</v>
      </c>
      <c r="J130" s="164">
        <f>+G130</f>
        <v>0.31507641401481978</v>
      </c>
      <c r="K130" s="132"/>
      <c r="L130" s="139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</row>
    <row r="131" spans="1:24" s="81" customFormat="1" ht="15" customHeight="1">
      <c r="A131"/>
      <c r="B131" s="113" t="s">
        <v>246</v>
      </c>
      <c r="C131" s="138">
        <v>0.3</v>
      </c>
      <c r="D131" s="140">
        <v>14</v>
      </c>
      <c r="E131" s="111">
        <f t="shared" si="70"/>
        <v>0.36090571059879356</v>
      </c>
      <c r="F131" s="123">
        <f t="shared" si="103"/>
        <v>0.40100634510977062</v>
      </c>
      <c r="G131" s="123">
        <f t="shared" si="104"/>
        <v>0.20050317255488531</v>
      </c>
      <c r="H131" s="87">
        <f t="shared" si="105"/>
        <v>0.33668781703256878</v>
      </c>
      <c r="I131" s="263">
        <f>AVERAGE(F131:F132)</f>
        <v>0.40100634510977062</v>
      </c>
      <c r="J131" s="264">
        <f>+G131</f>
        <v>0.20050317255488531</v>
      </c>
      <c r="K131" s="132"/>
      <c r="L131" s="139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</row>
    <row r="132" spans="1:24" s="81" customFormat="1" ht="15" customHeight="1">
      <c r="A132"/>
      <c r="B132" s="113" t="s">
        <v>247</v>
      </c>
      <c r="C132" s="138">
        <v>0.3</v>
      </c>
      <c r="D132" s="140">
        <v>14</v>
      </c>
      <c r="E132" s="111">
        <f t="shared" si="70"/>
        <v>0.36090571059879356</v>
      </c>
      <c r="F132" s="123">
        <f t="shared" si="103"/>
        <v>0.40100634510977062</v>
      </c>
      <c r="G132" s="123">
        <f t="shared" si="104"/>
        <v>0.20050317255488531</v>
      </c>
      <c r="H132" s="87">
        <f t="shared" si="105"/>
        <v>0.33668781703256878</v>
      </c>
      <c r="I132" s="263"/>
      <c r="J132" s="264"/>
      <c r="K132" s="132"/>
      <c r="L132" s="139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</row>
    <row r="133" spans="1:24" s="81" customFormat="1" ht="15" customHeight="1">
      <c r="A133"/>
      <c r="B133" s="144"/>
      <c r="C133" s="144"/>
      <c r="D133" s="134"/>
      <c r="E133" s="101"/>
      <c r="F133" s="101"/>
      <c r="G133" s="101"/>
      <c r="H133" s="110"/>
      <c r="I133" s="218"/>
      <c r="J133" s="166"/>
      <c r="K133" s="132"/>
      <c r="L133" s="139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</row>
    <row r="134" spans="1:24" s="81" customFormat="1" ht="29.25" customHeight="1">
      <c r="A134"/>
      <c r="B134" s="251" t="s">
        <v>392</v>
      </c>
      <c r="C134" s="252"/>
      <c r="D134" s="252"/>
      <c r="E134" s="252"/>
      <c r="F134" s="252"/>
      <c r="G134" s="252"/>
      <c r="H134" s="252"/>
      <c r="I134" s="252"/>
      <c r="J134" s="253"/>
      <c r="K134" s="132"/>
      <c r="L134" s="139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</row>
    <row r="135" spans="1:24" s="81" customFormat="1" ht="39">
      <c r="A135"/>
      <c r="B135" s="155" t="s">
        <v>394</v>
      </c>
      <c r="C135" s="154" t="s">
        <v>103</v>
      </c>
      <c r="D135" s="158" t="s">
        <v>104</v>
      </c>
      <c r="E135" s="156" t="s">
        <v>123</v>
      </c>
      <c r="F135" s="156" t="s">
        <v>124</v>
      </c>
      <c r="G135" s="156" t="s">
        <v>125</v>
      </c>
      <c r="H135" s="154" t="s">
        <v>107</v>
      </c>
      <c r="I135" s="249" t="s">
        <v>108</v>
      </c>
      <c r="J135" s="250"/>
      <c r="K135" s="132"/>
      <c r="L135" s="139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</row>
    <row r="136" spans="1:24" s="81" customFormat="1" ht="24" customHeight="1">
      <c r="A136"/>
      <c r="B136" s="167" t="s">
        <v>248</v>
      </c>
      <c r="C136" s="145">
        <v>0.25</v>
      </c>
      <c r="D136" s="140">
        <v>12</v>
      </c>
      <c r="E136" s="111">
        <f t="shared" ref="E136:E141" si="106">D136*$J$3</f>
        <v>0.30934775194182307</v>
      </c>
      <c r="F136" s="123">
        <f t="shared" ref="F136" si="107">E136/0.9</f>
        <v>0.34371972437980342</v>
      </c>
      <c r="G136" s="123">
        <f t="shared" ref="G136" si="108">+F136/2</f>
        <v>0.17185986218990171</v>
      </c>
      <c r="H136" s="87">
        <f t="shared" ref="H136" si="109">(F136-C136)/C136</f>
        <v>0.37487889751921366</v>
      </c>
      <c r="I136" s="275">
        <v>0.35</v>
      </c>
      <c r="J136" s="264">
        <v>0.17</v>
      </c>
      <c r="K136" s="132"/>
      <c r="L136" s="139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</row>
    <row r="137" spans="1:24" s="81" customFormat="1" ht="15" customHeight="1">
      <c r="A137"/>
      <c r="B137" s="168" t="s">
        <v>249</v>
      </c>
      <c r="C137" s="85">
        <v>0.25</v>
      </c>
      <c r="D137" s="140">
        <v>12</v>
      </c>
      <c r="E137" s="111">
        <f t="shared" si="106"/>
        <v>0.30934775194182307</v>
      </c>
      <c r="F137" s="123">
        <f t="shared" ref="F137" si="110">E137/0.9</f>
        <v>0.34371972437980342</v>
      </c>
      <c r="G137" s="123">
        <f t="shared" ref="G137" si="111">+F137/2</f>
        <v>0.17185986218990171</v>
      </c>
      <c r="H137" s="87">
        <f t="shared" ref="H137" si="112">(F137-C137)/C137</f>
        <v>0.37487889751921366</v>
      </c>
      <c r="I137" s="275"/>
      <c r="J137" s="264"/>
      <c r="K137" s="132"/>
      <c r="L137" s="139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</row>
    <row r="138" spans="1:24" s="81" customFormat="1" ht="15" customHeight="1">
      <c r="A138"/>
      <c r="B138" s="168" t="s">
        <v>250</v>
      </c>
      <c r="C138" s="85">
        <v>0.3</v>
      </c>
      <c r="D138" s="140">
        <v>14</v>
      </c>
      <c r="E138" s="111">
        <f t="shared" si="106"/>
        <v>0.36090571059879356</v>
      </c>
      <c r="F138" s="123">
        <f t="shared" ref="F138" si="113">E138/0.9</f>
        <v>0.40100634510977062</v>
      </c>
      <c r="G138" s="123">
        <f t="shared" ref="G138" si="114">+F138/2</f>
        <v>0.20050317255488531</v>
      </c>
      <c r="H138" s="87">
        <f t="shared" ref="H138" si="115">(F138-C138)/C138</f>
        <v>0.33668781703256878</v>
      </c>
      <c r="I138" s="215">
        <f>+F138</f>
        <v>0.40100634510977062</v>
      </c>
      <c r="J138" s="215">
        <f>+G138</f>
        <v>0.20050317255488531</v>
      </c>
      <c r="K138" s="132"/>
      <c r="L138" s="139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</row>
    <row r="139" spans="1:24" s="81" customFormat="1" ht="15" customHeight="1">
      <c r="A139"/>
      <c r="B139" s="168" t="s">
        <v>251</v>
      </c>
      <c r="C139" s="85">
        <v>0.25</v>
      </c>
      <c r="D139" s="140">
        <v>12</v>
      </c>
      <c r="E139" s="111">
        <f t="shared" si="106"/>
        <v>0.30934775194182307</v>
      </c>
      <c r="F139" s="123">
        <f t="shared" ref="F139" si="116">E139/0.9</f>
        <v>0.34371972437980342</v>
      </c>
      <c r="G139" s="123">
        <f t="shared" ref="G139" si="117">+F139/2</f>
        <v>0.17185986218990171</v>
      </c>
      <c r="H139" s="87">
        <f t="shared" ref="H139" si="118">(F139-C139)/C139</f>
        <v>0.37487889751921366</v>
      </c>
      <c r="I139" s="255">
        <v>0.35</v>
      </c>
      <c r="J139" s="277">
        <v>0.17</v>
      </c>
      <c r="K139" s="132"/>
      <c r="L139" s="139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</row>
    <row r="140" spans="1:24" s="81" customFormat="1" ht="15" customHeight="1">
      <c r="A140"/>
      <c r="B140" s="168" t="s">
        <v>386</v>
      </c>
      <c r="C140" s="85">
        <v>0.25</v>
      </c>
      <c r="D140" s="140">
        <v>12</v>
      </c>
      <c r="E140" s="111">
        <f t="shared" si="106"/>
        <v>0.30934775194182307</v>
      </c>
      <c r="F140" s="123">
        <f t="shared" ref="F140" si="119">E140/0.9</f>
        <v>0.34371972437980342</v>
      </c>
      <c r="G140" s="123">
        <f t="shared" ref="G140" si="120">+F140/2</f>
        <v>0.17185986218990171</v>
      </c>
      <c r="H140" s="87">
        <f t="shared" ref="H140" si="121">(F140-C140)/C140</f>
        <v>0.37487889751921366</v>
      </c>
      <c r="I140" s="256"/>
      <c r="J140" s="278"/>
      <c r="K140" s="132"/>
      <c r="L140" s="139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</row>
    <row r="141" spans="1:24" s="81" customFormat="1" ht="15" customHeight="1">
      <c r="A141"/>
      <c r="B141" s="168" t="s">
        <v>252</v>
      </c>
      <c r="C141" s="85">
        <v>0.25</v>
      </c>
      <c r="D141" s="140">
        <v>12</v>
      </c>
      <c r="E141" s="111">
        <f t="shared" si="106"/>
        <v>0.30934775194182307</v>
      </c>
      <c r="F141" s="123">
        <f t="shared" ref="F141" si="122">E141/0.9</f>
        <v>0.34371972437980342</v>
      </c>
      <c r="G141" s="123">
        <f t="shared" ref="G141" si="123">+F141/2</f>
        <v>0.17185986218990171</v>
      </c>
      <c r="H141" s="87">
        <f t="shared" ref="H141" si="124">(F141-C141)/C141</f>
        <v>0.37487889751921366</v>
      </c>
      <c r="I141" s="276"/>
      <c r="J141" s="279"/>
      <c r="K141" s="132"/>
      <c r="L141" s="139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</row>
    <row r="142" spans="1:24" s="81" customFormat="1" ht="15" customHeight="1">
      <c r="A142"/>
      <c r="B142" s="83"/>
      <c r="C142" s="83"/>
      <c r="D142" s="134"/>
      <c r="E142" s="101"/>
      <c r="F142" s="101"/>
      <c r="G142" s="101"/>
      <c r="H142" s="110"/>
      <c r="I142" s="218"/>
      <c r="J142" s="166"/>
      <c r="K142" s="132"/>
      <c r="L142" s="139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</row>
    <row r="143" spans="1:24" s="81" customFormat="1" ht="15" customHeight="1">
      <c r="A143"/>
      <c r="B143" s="83"/>
      <c r="C143" s="83"/>
      <c r="D143" s="134"/>
      <c r="E143" s="101"/>
      <c r="F143" s="101"/>
      <c r="G143" s="101"/>
      <c r="H143" s="110"/>
      <c r="I143" s="218"/>
      <c r="J143" s="166"/>
      <c r="K143" s="132"/>
      <c r="L143" s="139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</row>
    <row r="144" spans="1:24" s="81" customFormat="1" ht="15" customHeight="1">
      <c r="A144"/>
      <c r="B144" s="83"/>
      <c r="C144" s="83"/>
      <c r="D144" s="134"/>
      <c r="E144" s="101"/>
      <c r="F144" s="101"/>
      <c r="G144" s="101"/>
      <c r="H144" s="110"/>
      <c r="I144" s="218"/>
      <c r="J144" s="166"/>
      <c r="K144" s="132"/>
      <c r="L144" s="139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</row>
    <row r="145" spans="1:24" s="81" customFormat="1" ht="15" customHeight="1">
      <c r="A145"/>
      <c r="B145" s="83"/>
      <c r="C145" s="83"/>
      <c r="D145" s="134"/>
      <c r="E145" s="101"/>
      <c r="F145" s="101"/>
      <c r="G145" s="101"/>
      <c r="H145" s="110"/>
      <c r="I145" s="218"/>
      <c r="J145" s="166"/>
      <c r="K145" s="132"/>
      <c r="L145" s="139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</row>
    <row r="146" spans="1:24" s="81" customFormat="1" ht="15" customHeight="1">
      <c r="A146"/>
      <c r="B146"/>
      <c r="C146"/>
      <c r="D146"/>
      <c r="E146"/>
      <c r="F146"/>
      <c r="G146"/>
      <c r="H146"/>
      <c r="I146" s="143"/>
      <c r="J146"/>
      <c r="K146"/>
      <c r="L146" s="139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</row>
    <row r="147" spans="1:24" s="81" customFormat="1" ht="15" customHeight="1">
      <c r="A147"/>
      <c r="B147"/>
      <c r="C147"/>
      <c r="D147"/>
      <c r="E147"/>
      <c r="F147"/>
      <c r="G147"/>
      <c r="H147"/>
      <c r="I147" s="143"/>
      <c r="J147"/>
      <c r="K147"/>
      <c r="L147" s="139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</row>
    <row r="148" spans="1:24" s="81" customFormat="1" ht="15" customHeight="1">
      <c r="A148"/>
      <c r="B148"/>
      <c r="C148"/>
      <c r="D148"/>
      <c r="E148"/>
      <c r="F148"/>
      <c r="G148"/>
      <c r="H148"/>
      <c r="I148" s="143"/>
      <c r="J148"/>
      <c r="K148"/>
      <c r="L148" s="139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</row>
    <row r="149" spans="1:24" s="81" customFormat="1" ht="15" customHeight="1">
      <c r="A149"/>
      <c r="B149"/>
      <c r="C149"/>
      <c r="D149"/>
      <c r="E149"/>
      <c r="F149"/>
      <c r="G149"/>
      <c r="H149"/>
      <c r="I149" s="143"/>
      <c r="J149"/>
      <c r="K149"/>
      <c r="L149" s="139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</row>
    <row r="150" spans="1:24" s="81" customFormat="1" ht="15" customHeight="1">
      <c r="A150"/>
      <c r="B150"/>
      <c r="C150"/>
      <c r="D150"/>
      <c r="E150"/>
      <c r="F150"/>
      <c r="G150"/>
      <c r="H150"/>
      <c r="I150" s="143"/>
      <c r="J150"/>
      <c r="K150"/>
      <c r="L150" s="139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</row>
    <row r="151" spans="1:24" s="81" customFormat="1" ht="15" customHeight="1">
      <c r="A151"/>
      <c r="B151"/>
      <c r="C151"/>
      <c r="D151"/>
      <c r="E151"/>
      <c r="F151"/>
      <c r="G151"/>
      <c r="H151"/>
      <c r="I151" s="143"/>
      <c r="J151"/>
      <c r="K151"/>
      <c r="L151" s="139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</row>
    <row r="152" spans="1:24" s="81" customFormat="1" ht="15" customHeight="1">
      <c r="A152"/>
      <c r="B152"/>
      <c r="C152"/>
      <c r="D152"/>
      <c r="E152"/>
      <c r="F152"/>
      <c r="G152"/>
      <c r="H152"/>
      <c r="I152" s="143"/>
      <c r="J152"/>
      <c r="K152"/>
      <c r="L152" s="139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</row>
    <row r="153" spans="1:24" s="81" customFormat="1" ht="15" customHeight="1">
      <c r="A153"/>
      <c r="B153"/>
      <c r="C153"/>
      <c r="D153"/>
      <c r="E153"/>
      <c r="F153"/>
      <c r="G153"/>
      <c r="H153"/>
      <c r="I153" s="143"/>
      <c r="J153"/>
      <c r="K153"/>
      <c r="L153" s="139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</row>
    <row r="154" spans="1:24" s="81" customFormat="1" ht="15" customHeight="1">
      <c r="A154"/>
      <c r="B154"/>
      <c r="C154"/>
      <c r="D154"/>
      <c r="E154"/>
      <c r="F154"/>
      <c r="G154"/>
      <c r="H154"/>
      <c r="I154" s="143"/>
      <c r="J154"/>
      <c r="K154"/>
      <c r="L154" s="139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</row>
    <row r="155" spans="1:24" s="81" customFormat="1" ht="15" customHeight="1">
      <c r="A155"/>
      <c r="B155"/>
      <c r="C155"/>
      <c r="D155"/>
      <c r="E155"/>
      <c r="F155"/>
      <c r="G155"/>
      <c r="H155"/>
      <c r="I155" s="143"/>
      <c r="J155"/>
      <c r="K155"/>
      <c r="L155" s="139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</row>
    <row r="156" spans="1:24" s="81" customFormat="1" ht="15" customHeight="1">
      <c r="A156"/>
      <c r="B156"/>
      <c r="C156"/>
      <c r="D156"/>
      <c r="E156"/>
      <c r="F156"/>
      <c r="G156"/>
      <c r="H156"/>
      <c r="I156" s="143"/>
      <c r="J156"/>
      <c r="K156"/>
      <c r="L156" s="139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</row>
    <row r="157" spans="1:24" s="81" customFormat="1" ht="15" customHeight="1">
      <c r="A157"/>
      <c r="B157"/>
      <c r="C157"/>
      <c r="D157"/>
      <c r="E157"/>
      <c r="F157"/>
      <c r="G157"/>
      <c r="H157"/>
      <c r="I157" s="143"/>
      <c r="J157"/>
      <c r="K157"/>
      <c r="L157" s="139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</row>
    <row r="158" spans="1:24" s="81" customFormat="1" ht="15" customHeight="1">
      <c r="A158"/>
      <c r="B158"/>
      <c r="C158"/>
      <c r="D158"/>
      <c r="E158"/>
      <c r="F158"/>
      <c r="G158"/>
      <c r="H158"/>
      <c r="I158" s="143"/>
      <c r="J158"/>
      <c r="K158"/>
      <c r="L158" s="139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</row>
    <row r="159" spans="1:24" s="81" customFormat="1" ht="15" customHeight="1">
      <c r="A159"/>
      <c r="B159"/>
      <c r="C159"/>
      <c r="D159"/>
      <c r="E159"/>
      <c r="F159"/>
      <c r="G159"/>
      <c r="H159"/>
      <c r="I159" s="143"/>
      <c r="J159"/>
      <c r="K159"/>
      <c r="L159" s="139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</row>
    <row r="160" spans="1:24" s="81" customFormat="1" ht="15" customHeight="1">
      <c r="A160"/>
      <c r="B160" s="83"/>
      <c r="D160" s="132"/>
      <c r="E160" s="131"/>
      <c r="F160" s="131"/>
      <c r="G160" s="131"/>
      <c r="H160" s="110"/>
      <c r="I160" s="218"/>
      <c r="J160" s="166"/>
      <c r="K160" s="132"/>
      <c r="L160" s="139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</row>
    <row r="161" spans="1:24" s="81" customFormat="1" ht="15" customHeight="1">
      <c r="A161"/>
      <c r="B161" s="83"/>
      <c r="C161" s="83"/>
      <c r="D161" s="134"/>
      <c r="E161" s="101"/>
      <c r="F161" s="101"/>
      <c r="G161" s="101"/>
      <c r="H161" s="110"/>
      <c r="I161" s="218"/>
      <c r="J161" s="166"/>
      <c r="K161" s="132"/>
      <c r="L161" s="139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</row>
    <row r="162" spans="1:24" s="81" customFormat="1" ht="15" customHeight="1">
      <c r="A162" s="83"/>
      <c r="B162" s="83"/>
      <c r="C162" s="83"/>
      <c r="D162" s="134"/>
      <c r="E162" s="101"/>
      <c r="F162" s="101"/>
      <c r="G162" s="101"/>
      <c r="H162" s="110"/>
      <c r="I162" s="218"/>
      <c r="J162" s="101"/>
      <c r="K162" s="132"/>
      <c r="L162" s="139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</row>
    <row r="163" spans="1:24" s="81" customFormat="1" ht="15" customHeight="1">
      <c r="A163" s="83"/>
      <c r="B163" s="83"/>
      <c r="C163" s="83"/>
      <c r="D163" s="134"/>
      <c r="E163" s="101"/>
      <c r="F163" s="101"/>
      <c r="G163" s="101"/>
      <c r="H163" s="110"/>
      <c r="I163" s="218"/>
      <c r="J163" s="166"/>
      <c r="K163" s="132"/>
      <c r="L163" s="139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</row>
    <row r="164" spans="1:24" s="81" customFormat="1" ht="15" customHeight="1">
      <c r="A164" s="83"/>
      <c r="B164" s="83"/>
      <c r="C164" s="83"/>
      <c r="D164" s="134"/>
      <c r="E164" s="101"/>
      <c r="F164" s="101"/>
      <c r="G164" s="101"/>
      <c r="H164" s="110"/>
      <c r="I164" s="218"/>
      <c r="J164" s="166"/>
      <c r="K164" s="132"/>
      <c r="L164" s="139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</row>
    <row r="165" spans="1:24" s="81" customFormat="1" ht="15" customHeight="1">
      <c r="A165" s="83"/>
      <c r="B165" s="83"/>
      <c r="C165" s="83"/>
      <c r="D165" s="134"/>
      <c r="E165" s="101"/>
      <c r="F165" s="101"/>
      <c r="G165" s="101"/>
      <c r="H165" s="110"/>
      <c r="I165" s="218"/>
      <c r="J165" s="166"/>
      <c r="K165" s="132"/>
      <c r="L165" s="139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</row>
    <row r="166" spans="1:24" s="81" customFormat="1" ht="15" customHeight="1">
      <c r="A166" s="83"/>
      <c r="B166" s="83"/>
      <c r="C166" s="83"/>
      <c r="D166" s="134"/>
      <c r="E166" s="101"/>
      <c r="F166" s="101"/>
      <c r="G166" s="101"/>
      <c r="H166" s="110"/>
      <c r="I166" s="218"/>
      <c r="J166" s="166"/>
      <c r="K166" s="132"/>
      <c r="L166" s="139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</row>
    <row r="167" spans="1:24" s="81" customFormat="1" ht="15" customHeight="1">
      <c r="A167" s="83"/>
      <c r="B167" s="83"/>
      <c r="C167" s="83"/>
      <c r="D167" s="134"/>
      <c r="E167" s="101"/>
      <c r="F167" s="101"/>
      <c r="G167" s="101"/>
      <c r="H167" s="110"/>
      <c r="I167" s="218"/>
      <c r="J167" s="166"/>
      <c r="K167" s="132"/>
      <c r="L167" s="139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</row>
    <row r="168" spans="1:24" s="81" customFormat="1" ht="15" customHeight="1">
      <c r="A168" s="83"/>
      <c r="B168" s="83"/>
      <c r="C168" s="83"/>
      <c r="D168" s="134"/>
      <c r="E168" s="101"/>
      <c r="F168" s="101"/>
      <c r="G168" s="101"/>
      <c r="H168" s="110"/>
      <c r="I168" s="218"/>
      <c r="J168" s="166"/>
      <c r="K168" s="132"/>
      <c r="L168" s="139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</row>
    <row r="169" spans="1:24" s="81" customFormat="1" ht="15" customHeight="1">
      <c r="A169" s="83"/>
      <c r="B169" s="83"/>
      <c r="C169" s="83"/>
      <c r="D169" s="134"/>
      <c r="E169" s="101"/>
      <c r="F169" s="101"/>
      <c r="G169" s="101"/>
      <c r="H169" s="110"/>
      <c r="I169" s="218"/>
      <c r="J169" s="166"/>
      <c r="K169" s="132"/>
      <c r="L169" s="139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</row>
    <row r="170" spans="1:24" s="81" customFormat="1" ht="15" customHeight="1">
      <c r="A170" s="83"/>
      <c r="B170" s="83"/>
      <c r="C170" s="83"/>
      <c r="D170" s="134"/>
      <c r="E170" s="101"/>
      <c r="F170" s="101"/>
      <c r="G170" s="101"/>
      <c r="H170" s="110"/>
      <c r="I170" s="218"/>
      <c r="J170" s="166"/>
      <c r="K170" s="132"/>
      <c r="L170" s="139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</row>
    <row r="171" spans="1:24" s="81" customFormat="1" ht="15" customHeight="1">
      <c r="A171" s="83"/>
      <c r="B171" s="83"/>
      <c r="C171" s="83"/>
      <c r="D171" s="134"/>
      <c r="E171" s="101"/>
      <c r="F171" s="101"/>
      <c r="G171" s="101"/>
      <c r="H171" s="110"/>
      <c r="I171" s="218"/>
      <c r="J171" s="166"/>
      <c r="K171" s="132"/>
      <c r="L171" s="139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</row>
    <row r="172" spans="1:24" s="81" customFormat="1" ht="15" customHeight="1">
      <c r="A172" s="83"/>
      <c r="B172" s="83"/>
      <c r="C172" s="83"/>
      <c r="D172" s="134"/>
      <c r="E172" s="101"/>
      <c r="F172" s="101"/>
      <c r="G172" s="101"/>
      <c r="H172" s="110"/>
      <c r="I172" s="218"/>
      <c r="J172" s="166"/>
      <c r="K172" s="132"/>
      <c r="L172" s="139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</row>
    <row r="173" spans="1:24" s="81" customFormat="1" ht="15" customHeight="1">
      <c r="A173" s="83"/>
      <c r="B173" s="83"/>
      <c r="C173" s="83"/>
      <c r="D173" s="134"/>
      <c r="E173" s="101"/>
      <c r="F173" s="101"/>
      <c r="G173" s="101"/>
      <c r="H173" s="110"/>
      <c r="I173" s="218"/>
      <c r="J173" s="166"/>
      <c r="K173" s="132"/>
      <c r="L173" s="139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</row>
    <row r="174" spans="1:24" s="81" customFormat="1" ht="15" customHeight="1">
      <c r="A174" s="83"/>
      <c r="B174" s="83"/>
      <c r="C174" s="83"/>
      <c r="D174" s="134"/>
      <c r="E174" s="101"/>
      <c r="F174" s="101"/>
      <c r="G174" s="101"/>
      <c r="H174" s="110"/>
      <c r="I174" s="218"/>
      <c r="J174" s="166"/>
      <c r="K174" s="132"/>
      <c r="L174" s="139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</row>
    <row r="175" spans="1:24" s="81" customFormat="1" ht="15" customHeight="1">
      <c r="A175" s="83"/>
      <c r="B175" s="83"/>
      <c r="C175" s="83"/>
      <c r="D175" s="134"/>
      <c r="E175" s="101"/>
      <c r="F175" s="101"/>
      <c r="G175" s="101"/>
      <c r="H175" s="110"/>
      <c r="I175" s="218"/>
      <c r="J175" s="166"/>
      <c r="K175" s="132"/>
      <c r="L175" s="139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</row>
    <row r="176" spans="1:24" s="81" customFormat="1" ht="15" customHeight="1">
      <c r="A176" s="83"/>
      <c r="B176" s="83"/>
      <c r="C176" s="83"/>
      <c r="D176" s="134"/>
      <c r="E176" s="101"/>
      <c r="F176" s="101"/>
      <c r="G176" s="101"/>
      <c r="H176" s="110"/>
      <c r="I176" s="218"/>
      <c r="J176" s="166"/>
      <c r="K176" s="132"/>
      <c r="L176" s="139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</row>
    <row r="177" spans="1:24" s="81" customFormat="1" ht="15" customHeight="1">
      <c r="A177" s="83"/>
      <c r="B177" s="83"/>
      <c r="C177" s="83"/>
      <c r="D177" s="134"/>
      <c r="E177" s="101"/>
      <c r="F177" s="101"/>
      <c r="G177" s="101"/>
      <c r="H177" s="110"/>
      <c r="I177" s="218"/>
      <c r="J177" s="166"/>
      <c r="K177" s="132"/>
      <c r="L177" s="139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</row>
    <row r="178" spans="1:24" s="81" customFormat="1" ht="15" customHeight="1">
      <c r="A178" s="83"/>
      <c r="B178" s="83"/>
      <c r="C178" s="83"/>
      <c r="D178" s="134"/>
      <c r="E178" s="101"/>
      <c r="F178" s="101"/>
      <c r="G178" s="101"/>
      <c r="H178" s="110"/>
      <c r="I178" s="218"/>
      <c r="J178" s="166"/>
      <c r="K178" s="132"/>
      <c r="L178" s="139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</row>
    <row r="179" spans="1:24" s="81" customFormat="1" ht="15" customHeight="1">
      <c r="A179" s="83"/>
      <c r="B179" s="83"/>
      <c r="C179" s="83"/>
      <c r="D179" s="134"/>
      <c r="E179" s="101"/>
      <c r="F179" s="101"/>
      <c r="G179" s="101"/>
      <c r="H179" s="110"/>
      <c r="I179" s="218"/>
      <c r="J179" s="166"/>
      <c r="K179" s="132"/>
      <c r="L179" s="139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</row>
    <row r="180" spans="1:24" s="81" customFormat="1" ht="15" customHeight="1">
      <c r="A180" s="83"/>
      <c r="B180" s="83"/>
      <c r="C180" s="83"/>
      <c r="D180" s="134"/>
      <c r="E180" s="101"/>
      <c r="F180" s="101"/>
      <c r="G180" s="101"/>
      <c r="H180" s="110"/>
      <c r="I180" s="218"/>
      <c r="J180" s="166"/>
      <c r="K180" s="132"/>
      <c r="L180" s="139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</row>
    <row r="181" spans="1:24" s="81" customFormat="1" ht="15" customHeight="1">
      <c r="A181" s="83"/>
      <c r="B181" s="83"/>
      <c r="C181" s="83"/>
      <c r="D181" s="134"/>
      <c r="E181" s="101"/>
      <c r="F181" s="101"/>
      <c r="G181" s="101"/>
      <c r="H181" s="110"/>
      <c r="I181" s="218"/>
      <c r="J181" s="166"/>
      <c r="K181" s="132"/>
      <c r="L181" s="139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</row>
    <row r="182" spans="1:24" s="81" customFormat="1" ht="15" customHeight="1">
      <c r="A182" s="83"/>
      <c r="B182" s="83"/>
      <c r="C182" s="83"/>
      <c r="D182" s="134"/>
      <c r="E182" s="101"/>
      <c r="F182" s="101"/>
      <c r="G182" s="101"/>
      <c r="H182" s="110"/>
      <c r="I182" s="218"/>
      <c r="J182" s="166"/>
      <c r="K182" s="132"/>
      <c r="L182" s="139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</row>
    <row r="183" spans="1:24" s="81" customFormat="1" ht="15" customHeight="1">
      <c r="A183" s="83"/>
      <c r="B183" s="83"/>
      <c r="C183" s="83"/>
      <c r="D183" s="134"/>
      <c r="E183" s="101"/>
      <c r="F183" s="101"/>
      <c r="G183" s="101"/>
      <c r="H183" s="110"/>
      <c r="I183" s="218"/>
      <c r="J183" s="166"/>
      <c r="K183" s="132"/>
      <c r="L183" s="139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</row>
    <row r="184" spans="1:24" s="81" customFormat="1" ht="15" customHeight="1">
      <c r="A184" s="83"/>
      <c r="B184" s="83"/>
      <c r="C184" s="83"/>
      <c r="D184" s="134"/>
      <c r="E184" s="101"/>
      <c r="F184" s="101"/>
      <c r="G184" s="101"/>
      <c r="H184" s="110"/>
      <c r="I184" s="218"/>
      <c r="J184" s="166"/>
      <c r="K184" s="132"/>
      <c r="L184" s="139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</row>
    <row r="185" spans="1:24" s="81" customFormat="1" ht="15" customHeight="1">
      <c r="A185" s="83"/>
      <c r="B185" s="83"/>
      <c r="C185" s="83"/>
      <c r="D185" s="134"/>
      <c r="E185" s="101"/>
      <c r="F185" s="101"/>
      <c r="G185" s="101"/>
      <c r="H185" s="110"/>
      <c r="I185" s="218"/>
      <c r="J185" s="166"/>
      <c r="K185" s="132"/>
      <c r="L185" s="139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</row>
    <row r="186" spans="1:24" ht="15" customHeight="1">
      <c r="J186" s="166"/>
      <c r="M186" s="83"/>
      <c r="N186" s="83"/>
      <c r="O186" s="83"/>
      <c r="P186" s="83"/>
      <c r="Q186" s="83"/>
      <c r="R186" s="83"/>
      <c r="S186" s="83"/>
    </row>
    <row r="187" spans="1:24" ht="15" customHeight="1">
      <c r="J187" s="166"/>
      <c r="M187" s="83"/>
      <c r="N187" s="83"/>
      <c r="O187" s="83"/>
      <c r="P187" s="83"/>
      <c r="Q187" s="83"/>
      <c r="R187" s="83"/>
      <c r="S187" s="83"/>
    </row>
    <row r="188" spans="1:24" ht="15" customHeight="1">
      <c r="J188" s="166"/>
      <c r="M188" s="83"/>
      <c r="N188" s="83"/>
      <c r="O188" s="83"/>
      <c r="P188" s="83"/>
      <c r="Q188" s="83"/>
      <c r="R188" s="83"/>
      <c r="S188" s="83"/>
    </row>
    <row r="189" spans="1:24" ht="15" customHeight="1">
      <c r="J189" s="166"/>
      <c r="M189" s="83"/>
      <c r="N189" s="83"/>
      <c r="O189" s="83"/>
      <c r="P189" s="83"/>
      <c r="Q189" s="83"/>
      <c r="R189" s="83"/>
      <c r="S189" s="83"/>
    </row>
    <row r="190" spans="1:24" ht="15" customHeight="1">
      <c r="J190" s="166"/>
      <c r="M190" s="83"/>
      <c r="N190" s="83"/>
      <c r="O190" s="83"/>
      <c r="P190" s="83"/>
      <c r="Q190" s="83"/>
      <c r="R190" s="83"/>
      <c r="S190" s="83"/>
    </row>
    <row r="191" spans="1:24" ht="15" customHeight="1">
      <c r="J191" s="166"/>
      <c r="M191" s="83"/>
      <c r="N191" s="83"/>
      <c r="O191" s="83"/>
      <c r="P191" s="83"/>
      <c r="Q191" s="83"/>
      <c r="R191" s="83"/>
      <c r="S191" s="83"/>
    </row>
    <row r="192" spans="1:24" ht="15" customHeight="1">
      <c r="J192" s="166"/>
      <c r="M192" s="83"/>
      <c r="N192" s="83"/>
      <c r="O192" s="83"/>
      <c r="P192" s="83"/>
      <c r="Q192" s="83"/>
      <c r="R192" s="83"/>
      <c r="S192" s="83"/>
    </row>
    <row r="193" spans="10:19" ht="15" customHeight="1">
      <c r="J193" s="166"/>
      <c r="M193" s="83"/>
      <c r="N193" s="83"/>
      <c r="O193" s="83"/>
      <c r="P193" s="83"/>
      <c r="Q193" s="83"/>
      <c r="R193" s="83"/>
      <c r="S193" s="83"/>
    </row>
    <row r="194" spans="10:19" ht="15" customHeight="1">
      <c r="J194" s="166"/>
      <c r="M194" s="83"/>
      <c r="N194" s="83"/>
      <c r="O194" s="83"/>
      <c r="P194" s="83"/>
      <c r="Q194" s="83"/>
      <c r="R194" s="83"/>
      <c r="S194" s="83"/>
    </row>
    <row r="195" spans="10:19" ht="15" customHeight="1">
      <c r="J195" s="166"/>
      <c r="M195" s="83"/>
      <c r="N195" s="83"/>
      <c r="O195" s="83"/>
      <c r="P195" s="83"/>
      <c r="Q195" s="83"/>
      <c r="R195" s="83"/>
      <c r="S195" s="83"/>
    </row>
    <row r="196" spans="10:19" ht="15" customHeight="1">
      <c r="J196" s="166"/>
      <c r="M196" s="83"/>
      <c r="N196" s="83"/>
      <c r="O196" s="83"/>
      <c r="P196" s="83"/>
      <c r="Q196" s="83"/>
      <c r="R196" s="83"/>
      <c r="S196" s="83"/>
    </row>
    <row r="197" spans="10:19" ht="15" customHeight="1">
      <c r="J197" s="166"/>
      <c r="M197" s="83"/>
      <c r="N197" s="83"/>
      <c r="O197" s="83"/>
      <c r="P197" s="83"/>
      <c r="Q197" s="83"/>
      <c r="R197" s="83"/>
      <c r="S197" s="83"/>
    </row>
    <row r="198" spans="10:19" ht="15" customHeight="1">
      <c r="J198" s="166"/>
      <c r="M198" s="83"/>
      <c r="N198" s="83"/>
      <c r="O198" s="83"/>
      <c r="P198" s="83"/>
      <c r="Q198" s="83"/>
      <c r="R198" s="83"/>
      <c r="S198" s="83"/>
    </row>
    <row r="199" spans="10:19" ht="15" customHeight="1">
      <c r="J199" s="166"/>
      <c r="M199" s="83"/>
      <c r="N199" s="83"/>
      <c r="O199" s="83"/>
      <c r="P199" s="83"/>
      <c r="Q199" s="83"/>
      <c r="R199" s="83"/>
      <c r="S199" s="83"/>
    </row>
    <row r="200" spans="10:19" ht="15" customHeight="1">
      <c r="J200" s="166"/>
      <c r="M200" s="83"/>
      <c r="N200" s="83"/>
      <c r="O200" s="83"/>
      <c r="P200" s="83"/>
      <c r="Q200" s="83"/>
      <c r="R200" s="83"/>
      <c r="S200" s="83"/>
    </row>
    <row r="201" spans="10:19" ht="15" customHeight="1">
      <c r="J201" s="166"/>
      <c r="M201" s="83"/>
      <c r="N201" s="83"/>
      <c r="O201" s="83"/>
      <c r="P201" s="83"/>
      <c r="Q201" s="83"/>
      <c r="R201" s="83"/>
      <c r="S201" s="83"/>
    </row>
    <row r="202" spans="10:19" ht="15" customHeight="1">
      <c r="J202" s="166"/>
      <c r="M202" s="83"/>
      <c r="N202" s="83"/>
      <c r="O202" s="83"/>
      <c r="P202" s="83"/>
      <c r="Q202" s="83"/>
      <c r="R202" s="83"/>
      <c r="S202" s="83"/>
    </row>
    <row r="203" spans="10:19" ht="15" customHeight="1">
      <c r="J203" s="166"/>
      <c r="M203" s="83"/>
      <c r="N203" s="83"/>
      <c r="O203" s="83"/>
      <c r="P203" s="83"/>
      <c r="Q203" s="83"/>
      <c r="R203" s="83"/>
      <c r="S203" s="83"/>
    </row>
    <row r="204" spans="10:19" ht="15" customHeight="1">
      <c r="J204" s="166"/>
      <c r="M204" s="83"/>
      <c r="N204" s="83"/>
      <c r="O204" s="83"/>
      <c r="P204" s="83"/>
      <c r="Q204" s="83"/>
      <c r="R204" s="83"/>
      <c r="S204" s="83"/>
    </row>
    <row r="205" spans="10:19" ht="15" customHeight="1">
      <c r="J205" s="166"/>
      <c r="M205" s="83"/>
      <c r="N205" s="83"/>
      <c r="O205" s="83"/>
      <c r="P205" s="83"/>
      <c r="Q205" s="83"/>
      <c r="R205" s="83"/>
      <c r="S205" s="83"/>
    </row>
    <row r="206" spans="10:19" ht="15" customHeight="1">
      <c r="J206" s="166"/>
      <c r="M206" s="83"/>
      <c r="N206" s="83"/>
      <c r="O206" s="83"/>
      <c r="P206" s="83"/>
      <c r="Q206" s="83"/>
      <c r="R206" s="83"/>
      <c r="S206" s="83"/>
    </row>
    <row r="207" spans="10:19" ht="15" customHeight="1">
      <c r="J207" s="166"/>
      <c r="M207" s="83"/>
      <c r="N207" s="83"/>
      <c r="O207" s="83"/>
      <c r="P207" s="83"/>
      <c r="Q207" s="83"/>
      <c r="R207" s="83"/>
      <c r="S207" s="83"/>
    </row>
    <row r="208" spans="10:19" ht="15" customHeight="1">
      <c r="J208" s="166"/>
      <c r="M208" s="83"/>
      <c r="N208" s="83"/>
      <c r="O208" s="83"/>
      <c r="P208" s="83"/>
      <c r="Q208" s="83"/>
      <c r="R208" s="83"/>
      <c r="S208" s="83"/>
    </row>
    <row r="209" spans="10:19" ht="15" customHeight="1">
      <c r="J209" s="166"/>
      <c r="M209" s="83"/>
      <c r="N209" s="83"/>
      <c r="O209" s="83"/>
      <c r="P209" s="83"/>
      <c r="Q209" s="83"/>
      <c r="R209" s="83"/>
      <c r="S209" s="83"/>
    </row>
    <row r="210" spans="10:19" ht="15" customHeight="1">
      <c r="J210" s="166"/>
      <c r="M210" s="83"/>
      <c r="N210" s="83"/>
      <c r="O210" s="83"/>
      <c r="P210" s="83"/>
      <c r="Q210" s="83"/>
      <c r="R210" s="83"/>
      <c r="S210" s="83"/>
    </row>
    <row r="211" spans="10:19" ht="15" customHeight="1">
      <c r="J211" s="166"/>
      <c r="M211" s="83"/>
      <c r="N211" s="83"/>
      <c r="O211" s="83"/>
      <c r="P211" s="83"/>
      <c r="Q211" s="83"/>
      <c r="R211" s="83"/>
      <c r="S211" s="83"/>
    </row>
    <row r="212" spans="10:19" ht="15" customHeight="1">
      <c r="J212" s="166"/>
      <c r="M212" s="83"/>
      <c r="N212" s="83"/>
      <c r="O212" s="83"/>
      <c r="P212" s="83"/>
      <c r="Q212" s="83"/>
      <c r="R212" s="83"/>
      <c r="S212" s="83"/>
    </row>
    <row r="213" spans="10:19" ht="15" customHeight="1">
      <c r="J213" s="166"/>
      <c r="M213" s="83"/>
      <c r="N213" s="83"/>
      <c r="O213" s="83"/>
      <c r="P213" s="83"/>
      <c r="Q213" s="83"/>
      <c r="R213" s="83"/>
      <c r="S213" s="83"/>
    </row>
    <row r="214" spans="10:19" ht="15" customHeight="1">
      <c r="J214" s="166"/>
      <c r="M214" s="83"/>
      <c r="N214" s="83"/>
      <c r="O214" s="83"/>
      <c r="P214" s="83"/>
      <c r="Q214" s="83"/>
      <c r="R214" s="83"/>
      <c r="S214" s="83"/>
    </row>
    <row r="215" spans="10:19" ht="15" customHeight="1">
      <c r="J215" s="166"/>
      <c r="M215" s="83"/>
      <c r="N215" s="83"/>
      <c r="O215" s="83"/>
      <c r="P215" s="83"/>
      <c r="Q215" s="83"/>
      <c r="R215" s="83"/>
      <c r="S215" s="83"/>
    </row>
    <row r="216" spans="10:19" ht="15" customHeight="1">
      <c r="J216" s="166"/>
      <c r="M216" s="83"/>
      <c r="N216" s="83"/>
      <c r="O216" s="83"/>
      <c r="P216" s="83"/>
      <c r="Q216" s="83"/>
      <c r="R216" s="83"/>
      <c r="S216" s="83"/>
    </row>
    <row r="217" spans="10:19" ht="15" customHeight="1">
      <c r="J217" s="166"/>
      <c r="M217" s="83"/>
      <c r="N217" s="83"/>
      <c r="O217" s="83"/>
      <c r="P217" s="83"/>
      <c r="Q217" s="83"/>
      <c r="R217" s="83"/>
      <c r="S217" s="83"/>
    </row>
    <row r="218" spans="10:19" ht="15" customHeight="1">
      <c r="J218" s="166"/>
      <c r="M218" s="83"/>
      <c r="N218" s="83"/>
      <c r="O218" s="83"/>
      <c r="P218" s="83"/>
      <c r="Q218" s="83"/>
      <c r="R218" s="83"/>
      <c r="S218" s="83"/>
    </row>
    <row r="219" spans="10:19" ht="15" customHeight="1">
      <c r="J219" s="166"/>
      <c r="M219" s="83"/>
      <c r="N219" s="83"/>
      <c r="O219" s="83"/>
      <c r="P219" s="83"/>
      <c r="Q219" s="83"/>
      <c r="R219" s="83"/>
      <c r="S219" s="83"/>
    </row>
    <row r="220" spans="10:19" ht="15" customHeight="1">
      <c r="J220" s="166"/>
      <c r="M220" s="83"/>
      <c r="N220" s="83"/>
      <c r="O220" s="83"/>
      <c r="P220" s="83"/>
      <c r="Q220" s="83"/>
      <c r="R220" s="83"/>
      <c r="S220" s="83"/>
    </row>
    <row r="221" spans="10:19" ht="15" customHeight="1">
      <c r="J221" s="166"/>
      <c r="M221" s="83"/>
      <c r="N221" s="83"/>
      <c r="O221" s="83"/>
      <c r="P221" s="83"/>
      <c r="Q221" s="83"/>
      <c r="R221" s="83"/>
      <c r="S221" s="83"/>
    </row>
    <row r="222" spans="10:19" ht="15" customHeight="1">
      <c r="J222" s="166"/>
      <c r="M222" s="83"/>
      <c r="N222" s="83"/>
      <c r="O222" s="83"/>
      <c r="P222" s="83"/>
      <c r="Q222" s="83"/>
      <c r="R222" s="83"/>
      <c r="S222" s="83"/>
    </row>
    <row r="223" spans="10:19">
      <c r="J223" s="166"/>
      <c r="M223" s="83"/>
      <c r="N223" s="83"/>
      <c r="O223" s="83"/>
      <c r="P223" s="83"/>
      <c r="Q223" s="83"/>
      <c r="R223" s="83"/>
      <c r="S223" s="83"/>
    </row>
    <row r="224" spans="10:19">
      <c r="J224" s="166"/>
      <c r="M224" s="83"/>
      <c r="N224" s="83"/>
      <c r="O224" s="83"/>
      <c r="P224" s="83"/>
      <c r="Q224" s="83"/>
      <c r="R224" s="83"/>
      <c r="S224" s="83"/>
    </row>
    <row r="225" spans="10:19">
      <c r="J225" s="166"/>
      <c r="M225" s="83"/>
      <c r="N225" s="83"/>
      <c r="O225" s="83"/>
      <c r="P225" s="83"/>
      <c r="Q225" s="83"/>
      <c r="R225" s="83"/>
      <c r="S225" s="83"/>
    </row>
    <row r="226" spans="10:19">
      <c r="J226" s="166"/>
      <c r="M226" s="83"/>
      <c r="N226" s="83"/>
      <c r="O226" s="83"/>
      <c r="P226" s="83"/>
      <c r="Q226" s="83"/>
      <c r="R226" s="83"/>
      <c r="S226" s="83"/>
    </row>
    <row r="227" spans="10:19">
      <c r="J227" s="166"/>
      <c r="M227" s="83"/>
      <c r="N227" s="83"/>
      <c r="O227" s="83"/>
      <c r="P227" s="83"/>
      <c r="Q227" s="83"/>
      <c r="R227" s="83"/>
      <c r="S227" s="83"/>
    </row>
    <row r="228" spans="10:19">
      <c r="J228" s="166"/>
      <c r="M228" s="83"/>
      <c r="N228" s="83"/>
      <c r="O228" s="83"/>
      <c r="P228" s="83"/>
      <c r="Q228" s="83"/>
      <c r="R228" s="83"/>
      <c r="S228" s="83"/>
    </row>
    <row r="229" spans="10:19">
      <c r="J229" s="166"/>
      <c r="M229" s="83"/>
      <c r="N229" s="83"/>
      <c r="O229" s="83"/>
      <c r="P229" s="83"/>
      <c r="Q229" s="83"/>
      <c r="R229" s="83"/>
      <c r="S229" s="83"/>
    </row>
    <row r="230" spans="10:19">
      <c r="J230" s="166"/>
      <c r="M230" s="83"/>
      <c r="N230" s="83"/>
      <c r="O230" s="83"/>
      <c r="P230" s="83"/>
      <c r="Q230" s="83"/>
      <c r="R230" s="83"/>
      <c r="S230" s="83"/>
    </row>
    <row r="231" spans="10:19">
      <c r="J231" s="166"/>
      <c r="M231" s="83"/>
      <c r="N231" s="83"/>
      <c r="O231" s="83"/>
      <c r="P231" s="83"/>
      <c r="Q231" s="83"/>
      <c r="R231" s="83"/>
      <c r="S231" s="83"/>
    </row>
    <row r="232" spans="10:19">
      <c r="J232" s="166"/>
      <c r="M232" s="83"/>
      <c r="N232" s="83"/>
      <c r="O232" s="83"/>
      <c r="P232" s="83"/>
      <c r="Q232" s="83"/>
      <c r="R232" s="83"/>
      <c r="S232" s="83"/>
    </row>
    <row r="233" spans="10:19">
      <c r="J233" s="166"/>
      <c r="M233" s="83"/>
      <c r="N233" s="83"/>
      <c r="O233" s="83"/>
      <c r="P233" s="83"/>
      <c r="Q233" s="83"/>
      <c r="R233" s="83"/>
      <c r="S233" s="83"/>
    </row>
    <row r="234" spans="10:19">
      <c r="J234" s="166"/>
      <c r="M234" s="83"/>
      <c r="N234" s="83"/>
      <c r="O234" s="83"/>
      <c r="P234" s="83"/>
      <c r="Q234" s="83"/>
      <c r="R234" s="83"/>
      <c r="S234" s="83"/>
    </row>
    <row r="235" spans="10:19">
      <c r="J235" s="166"/>
      <c r="M235" s="83"/>
      <c r="N235" s="83"/>
      <c r="O235" s="83"/>
      <c r="P235" s="83"/>
      <c r="Q235" s="83"/>
      <c r="R235" s="83"/>
      <c r="S235" s="83"/>
    </row>
    <row r="236" spans="10:19">
      <c r="J236" s="166"/>
      <c r="M236" s="83"/>
      <c r="N236" s="83"/>
      <c r="O236" s="83"/>
      <c r="P236" s="83"/>
      <c r="Q236" s="83"/>
      <c r="R236" s="83"/>
      <c r="S236" s="83"/>
    </row>
    <row r="237" spans="10:19">
      <c r="J237" s="166"/>
      <c r="M237" s="83"/>
      <c r="N237" s="83"/>
      <c r="O237" s="83"/>
      <c r="P237" s="83"/>
      <c r="Q237" s="83"/>
      <c r="R237" s="83"/>
      <c r="S237" s="83"/>
    </row>
    <row r="238" spans="10:19">
      <c r="J238" s="166"/>
      <c r="M238" s="83"/>
      <c r="N238" s="83"/>
      <c r="O238" s="83"/>
      <c r="P238" s="83"/>
      <c r="Q238" s="83"/>
      <c r="R238" s="83"/>
      <c r="S238" s="83"/>
    </row>
    <row r="239" spans="10:19">
      <c r="J239" s="166"/>
      <c r="M239" s="83"/>
      <c r="N239" s="83"/>
      <c r="O239" s="83"/>
      <c r="P239" s="83"/>
      <c r="Q239" s="83"/>
      <c r="R239" s="83"/>
      <c r="S239" s="83"/>
    </row>
    <row r="240" spans="10:19">
      <c r="J240" s="166"/>
      <c r="M240" s="83"/>
      <c r="N240" s="83"/>
      <c r="O240" s="83"/>
      <c r="P240" s="83"/>
      <c r="Q240" s="83"/>
      <c r="R240" s="83"/>
      <c r="S240" s="83"/>
    </row>
    <row r="241" spans="10:19">
      <c r="J241" s="166"/>
      <c r="M241" s="83"/>
      <c r="N241" s="83"/>
      <c r="O241" s="83"/>
      <c r="P241" s="83"/>
      <c r="Q241" s="83"/>
      <c r="R241" s="83"/>
      <c r="S241" s="83"/>
    </row>
    <row r="242" spans="10:19">
      <c r="J242" s="166"/>
      <c r="M242" s="83"/>
      <c r="N242" s="83"/>
      <c r="O242" s="83"/>
      <c r="P242" s="83"/>
      <c r="Q242" s="83"/>
      <c r="R242" s="83"/>
      <c r="S242" s="83"/>
    </row>
    <row r="243" spans="10:19">
      <c r="J243" s="166"/>
      <c r="M243" s="83"/>
      <c r="N243" s="83"/>
      <c r="O243" s="83"/>
      <c r="P243" s="83"/>
      <c r="Q243" s="83"/>
      <c r="R243" s="83"/>
      <c r="S243" s="83"/>
    </row>
    <row r="244" spans="10:19">
      <c r="J244" s="166"/>
      <c r="M244" s="83"/>
      <c r="N244" s="83"/>
      <c r="O244" s="83"/>
      <c r="P244" s="83"/>
      <c r="Q244" s="83"/>
      <c r="R244" s="83"/>
      <c r="S244" s="83"/>
    </row>
    <row r="245" spans="10:19">
      <c r="J245" s="166"/>
      <c r="M245" s="83"/>
      <c r="N245" s="83"/>
      <c r="O245" s="83"/>
      <c r="P245" s="83"/>
      <c r="Q245" s="83"/>
      <c r="R245" s="83"/>
      <c r="S245" s="83"/>
    </row>
    <row r="246" spans="10:19">
      <c r="J246" s="166"/>
      <c r="M246" s="83"/>
      <c r="N246" s="83"/>
      <c r="O246" s="83"/>
      <c r="P246" s="83"/>
      <c r="Q246" s="83"/>
      <c r="R246" s="83"/>
      <c r="S246" s="83"/>
    </row>
    <row r="247" spans="10:19">
      <c r="J247" s="166"/>
      <c r="M247" s="83"/>
      <c r="N247" s="83"/>
      <c r="O247" s="83"/>
      <c r="P247" s="83"/>
      <c r="Q247" s="83"/>
      <c r="R247" s="83"/>
      <c r="S247" s="83"/>
    </row>
    <row r="248" spans="10:19">
      <c r="J248" s="166"/>
      <c r="M248" s="83"/>
      <c r="N248" s="83"/>
      <c r="O248" s="83"/>
      <c r="P248" s="83"/>
      <c r="Q248" s="83"/>
      <c r="R248" s="83"/>
      <c r="S248" s="83"/>
    </row>
    <row r="249" spans="10:19">
      <c r="J249" s="166"/>
      <c r="M249" s="83"/>
      <c r="N249" s="83"/>
      <c r="O249" s="83"/>
      <c r="P249" s="83"/>
      <c r="Q249" s="83"/>
      <c r="R249" s="83"/>
      <c r="S249" s="83"/>
    </row>
    <row r="250" spans="10:19">
      <c r="J250" s="166"/>
      <c r="M250" s="83"/>
      <c r="N250" s="83"/>
      <c r="O250" s="83"/>
      <c r="P250" s="83"/>
      <c r="Q250" s="83"/>
      <c r="R250" s="83"/>
      <c r="S250" s="83"/>
    </row>
    <row r="251" spans="10:19">
      <c r="J251" s="166"/>
      <c r="M251" s="83"/>
      <c r="N251" s="83"/>
      <c r="O251" s="83"/>
      <c r="P251" s="83"/>
      <c r="Q251" s="83"/>
      <c r="R251" s="83"/>
      <c r="S251" s="83"/>
    </row>
    <row r="252" spans="10:19">
      <c r="J252" s="166"/>
      <c r="M252" s="83"/>
      <c r="N252" s="83"/>
      <c r="O252" s="83"/>
      <c r="P252" s="83"/>
      <c r="Q252" s="83"/>
      <c r="R252" s="83"/>
      <c r="S252" s="83"/>
    </row>
    <row r="253" spans="10:19">
      <c r="J253" s="166"/>
      <c r="M253" s="83"/>
      <c r="N253" s="83"/>
      <c r="O253" s="83"/>
      <c r="P253" s="83"/>
      <c r="Q253" s="83"/>
      <c r="R253" s="83"/>
      <c r="S253" s="83"/>
    </row>
    <row r="254" spans="10:19">
      <c r="J254" s="166"/>
      <c r="M254" s="83"/>
      <c r="N254" s="83"/>
      <c r="O254" s="83"/>
      <c r="P254" s="83"/>
      <c r="Q254" s="83"/>
      <c r="R254" s="83"/>
      <c r="S254" s="83"/>
    </row>
    <row r="255" spans="10:19">
      <c r="J255" s="166"/>
      <c r="M255" s="83"/>
      <c r="N255" s="83"/>
      <c r="O255" s="83"/>
      <c r="P255" s="83"/>
      <c r="Q255" s="83"/>
      <c r="R255" s="83"/>
      <c r="S255" s="83"/>
    </row>
    <row r="256" spans="10:19">
      <c r="J256" s="166"/>
      <c r="M256" s="83"/>
      <c r="N256" s="83"/>
      <c r="O256" s="83"/>
      <c r="P256" s="83"/>
      <c r="Q256" s="83"/>
      <c r="R256" s="83"/>
      <c r="S256" s="83"/>
    </row>
    <row r="257" spans="10:19">
      <c r="J257" s="166"/>
      <c r="M257" s="83"/>
      <c r="N257" s="83"/>
      <c r="O257" s="83"/>
      <c r="P257" s="83"/>
      <c r="Q257" s="83"/>
      <c r="R257" s="83"/>
      <c r="S257" s="83"/>
    </row>
    <row r="258" spans="10:19">
      <c r="J258" s="166"/>
    </row>
    <row r="259" spans="10:19">
      <c r="J259" s="166"/>
    </row>
    <row r="260" spans="10:19">
      <c r="J260" s="166"/>
    </row>
    <row r="261" spans="10:19">
      <c r="J261" s="166"/>
    </row>
    <row r="262" spans="10:19">
      <c r="J262" s="166"/>
    </row>
    <row r="263" spans="10:19">
      <c r="J263" s="166"/>
    </row>
    <row r="264" spans="10:19">
      <c r="J264" s="166"/>
    </row>
    <row r="265" spans="10:19">
      <c r="J265" s="166"/>
    </row>
    <row r="266" spans="10:19">
      <c r="J266" s="166"/>
    </row>
    <row r="267" spans="10:19">
      <c r="J267" s="166"/>
    </row>
    <row r="268" spans="10:19">
      <c r="J268" s="166"/>
    </row>
    <row r="269" spans="10:19">
      <c r="J269" s="166"/>
    </row>
    <row r="270" spans="10:19">
      <c r="J270" s="166"/>
    </row>
    <row r="271" spans="10:19">
      <c r="J271" s="166"/>
    </row>
    <row r="272" spans="10:19">
      <c r="J272" s="166"/>
    </row>
    <row r="273" spans="8:10">
      <c r="J273" s="166"/>
    </row>
    <row r="274" spans="8:10">
      <c r="J274" s="166"/>
    </row>
    <row r="275" spans="8:10">
      <c r="J275" s="166"/>
    </row>
    <row r="276" spans="8:10">
      <c r="J276" s="166"/>
    </row>
    <row r="277" spans="8:10">
      <c r="J277" s="166"/>
    </row>
    <row r="278" spans="8:10">
      <c r="J278" s="166"/>
    </row>
    <row r="279" spans="8:10">
      <c r="J279" s="166"/>
    </row>
    <row r="280" spans="8:10">
      <c r="J280" s="166"/>
    </row>
    <row r="281" spans="8:10">
      <c r="J281" s="166"/>
    </row>
    <row r="282" spans="8:10">
      <c r="J282" s="166"/>
    </row>
    <row r="283" spans="8:10">
      <c r="H283" s="83"/>
    </row>
    <row r="284" spans="8:10">
      <c r="H284" s="83"/>
    </row>
    <row r="285" spans="8:10">
      <c r="H285" s="83"/>
    </row>
    <row r="286" spans="8:10">
      <c r="H286" s="83"/>
    </row>
    <row r="287" spans="8:10">
      <c r="H287" s="83"/>
    </row>
    <row r="288" spans="8:10">
      <c r="H288" s="83"/>
    </row>
    <row r="289" spans="8:8">
      <c r="H289" s="83"/>
    </row>
    <row r="290" spans="8:8">
      <c r="H290" s="83"/>
    </row>
    <row r="291" spans="8:8">
      <c r="H291" s="83"/>
    </row>
    <row r="292" spans="8:8">
      <c r="H292" s="83"/>
    </row>
    <row r="293" spans="8:8">
      <c r="H293" s="83"/>
    </row>
    <row r="294" spans="8:8">
      <c r="H294" s="83"/>
    </row>
    <row r="295" spans="8:8">
      <c r="H295" s="83"/>
    </row>
    <row r="296" spans="8:8">
      <c r="H296" s="83"/>
    </row>
    <row r="297" spans="8:8">
      <c r="H297" s="83"/>
    </row>
    <row r="298" spans="8:8">
      <c r="H298" s="83"/>
    </row>
    <row r="299" spans="8:8">
      <c r="H299" s="83"/>
    </row>
    <row r="300" spans="8:8">
      <c r="H300" s="83"/>
    </row>
    <row r="301" spans="8:8">
      <c r="H301" s="83"/>
    </row>
    <row r="302" spans="8:8">
      <c r="H302" s="83"/>
    </row>
    <row r="303" spans="8:8">
      <c r="H303" s="83"/>
    </row>
    <row r="304" spans="8:8">
      <c r="H304" s="83"/>
    </row>
    <row r="305" spans="8:8">
      <c r="H305" s="83"/>
    </row>
    <row r="306" spans="8:8">
      <c r="H306" s="83"/>
    </row>
    <row r="307" spans="8:8">
      <c r="H307" s="83"/>
    </row>
    <row r="308" spans="8:8">
      <c r="H308" s="83"/>
    </row>
    <row r="309" spans="8:8">
      <c r="H309" s="83"/>
    </row>
    <row r="310" spans="8:8">
      <c r="H310" s="83"/>
    </row>
    <row r="311" spans="8:8">
      <c r="H311" s="83"/>
    </row>
    <row r="312" spans="8:8">
      <c r="H312" s="83"/>
    </row>
    <row r="313" spans="8:8">
      <c r="H313" s="83"/>
    </row>
    <row r="314" spans="8:8">
      <c r="H314" s="83"/>
    </row>
    <row r="315" spans="8:8">
      <c r="H315" s="83"/>
    </row>
    <row r="316" spans="8:8">
      <c r="H316" s="83"/>
    </row>
    <row r="317" spans="8:8">
      <c r="H317" s="83"/>
    </row>
    <row r="318" spans="8:8">
      <c r="H318" s="83"/>
    </row>
    <row r="319" spans="8:8">
      <c r="H319" s="83"/>
    </row>
    <row r="320" spans="8:8">
      <c r="H320" s="83"/>
    </row>
    <row r="321" spans="8:8">
      <c r="H321" s="83"/>
    </row>
    <row r="322" spans="8:8">
      <c r="H322" s="83"/>
    </row>
    <row r="323" spans="8:8">
      <c r="H323" s="83"/>
    </row>
    <row r="324" spans="8:8">
      <c r="H324" s="83"/>
    </row>
    <row r="325" spans="8:8">
      <c r="H325" s="83"/>
    </row>
    <row r="326" spans="8:8">
      <c r="H326" s="83"/>
    </row>
    <row r="327" spans="8:8">
      <c r="H327" s="83"/>
    </row>
    <row r="328" spans="8:8">
      <c r="H328" s="83"/>
    </row>
    <row r="329" spans="8:8">
      <c r="H329" s="83"/>
    </row>
    <row r="330" spans="8:8">
      <c r="H330" s="83"/>
    </row>
    <row r="331" spans="8:8">
      <c r="H331" s="83"/>
    </row>
    <row r="332" spans="8:8">
      <c r="H332" s="83"/>
    </row>
    <row r="333" spans="8:8">
      <c r="H333" s="83"/>
    </row>
    <row r="334" spans="8:8">
      <c r="H334" s="83"/>
    </row>
    <row r="335" spans="8:8">
      <c r="H335" s="83"/>
    </row>
    <row r="336" spans="8:8">
      <c r="H336" s="83"/>
    </row>
    <row r="337" spans="8:8">
      <c r="H337" s="83"/>
    </row>
    <row r="338" spans="8:8">
      <c r="H338" s="83"/>
    </row>
    <row r="339" spans="8:8">
      <c r="H339" s="83"/>
    </row>
    <row r="340" spans="8:8">
      <c r="H340" s="83"/>
    </row>
  </sheetData>
  <mergeCells count="54">
    <mergeCell ref="B1:J1"/>
    <mergeCell ref="I5:J5"/>
    <mergeCell ref="G3:I3"/>
    <mergeCell ref="I74:I80"/>
    <mergeCell ref="J74:J80"/>
    <mergeCell ref="I45:I48"/>
    <mergeCell ref="J45:J48"/>
    <mergeCell ref="I71:I72"/>
    <mergeCell ref="J71:J72"/>
    <mergeCell ref="I26:I29"/>
    <mergeCell ref="J26:J29"/>
    <mergeCell ref="I6:I7"/>
    <mergeCell ref="I53:I56"/>
    <mergeCell ref="B4:J4"/>
    <mergeCell ref="I36:I38"/>
    <mergeCell ref="J36:J38"/>
    <mergeCell ref="I135:J135"/>
    <mergeCell ref="B113:J113"/>
    <mergeCell ref="B134:J134"/>
    <mergeCell ref="I131:I132"/>
    <mergeCell ref="J131:J132"/>
    <mergeCell ref="I107:J107"/>
    <mergeCell ref="I114:J114"/>
    <mergeCell ref="I101:I102"/>
    <mergeCell ref="J101:J102"/>
    <mergeCell ref="I100:J100"/>
    <mergeCell ref="B84:J84"/>
    <mergeCell ref="B92:J92"/>
    <mergeCell ref="B99:J99"/>
    <mergeCell ref="B106:J106"/>
    <mergeCell ref="J53:J56"/>
    <mergeCell ref="I63:I66"/>
    <mergeCell ref="J63:J66"/>
    <mergeCell ref="I93:J93"/>
    <mergeCell ref="I87:I89"/>
    <mergeCell ref="J87:J89"/>
    <mergeCell ref="I59:I62"/>
    <mergeCell ref="J59:J62"/>
    <mergeCell ref="I136:I137"/>
    <mergeCell ref="J136:J137"/>
    <mergeCell ref="I139:I141"/>
    <mergeCell ref="J139:J141"/>
    <mergeCell ref="J6:J7"/>
    <mergeCell ref="I16:I19"/>
    <mergeCell ref="J16:J19"/>
    <mergeCell ref="I85:J85"/>
    <mergeCell ref="I108:I109"/>
    <mergeCell ref="J108:J109"/>
    <mergeCell ref="I117:I121"/>
    <mergeCell ref="J117:J121"/>
    <mergeCell ref="I123:I129"/>
    <mergeCell ref="J123:J129"/>
    <mergeCell ref="I94:I96"/>
    <mergeCell ref="J94:J96"/>
  </mergeCells>
  <pageMargins left="0.59055118110236227" right="0.39370078740157483" top="0.55118110236220474" bottom="0.39370078740157483" header="0.31496062992125984" footer="0.31496062992125984"/>
  <pageSetup paperSize="9" scale="80" fitToHeight="7" orientation="portrait" r:id="rId1"/>
  <rowBreaks count="2" manualBreakCount="2">
    <brk id="82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DATOS BASE</vt:lpstr>
      <vt:lpstr>TARIFA EQUIVALENTE RUTA TIPO</vt:lpstr>
      <vt:lpstr>CÁLCULO TARIFA KM</vt:lpstr>
      <vt:lpstr>VALLE DE LOS CHILLOS</vt:lpstr>
      <vt:lpstr>VALLE DE TUMBACO</vt:lpstr>
      <vt:lpstr>'VALLE DE LOS CHILLOS'!Área_de_impresión</vt:lpstr>
      <vt:lpstr>'VALLE DE TUMBACO'!Área_de_impresión</vt:lpstr>
      <vt:lpstr>'VALLE DE TUMBACO'!Títulos_a_imprimir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Narváez</dc:creator>
  <cp:lastModifiedBy>Marcelo Narváez Padilla</cp:lastModifiedBy>
  <cp:lastPrinted>2019-09-17T18:12:20Z</cp:lastPrinted>
  <dcterms:created xsi:type="dcterms:W3CDTF">2019-08-25T00:50:59Z</dcterms:created>
  <dcterms:modified xsi:type="dcterms:W3CDTF">2020-09-22T17:56:05Z</dcterms:modified>
</cp:coreProperties>
</file>