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30" windowHeight="7650"/>
  </bookViews>
  <sheets>
    <sheet name="Matriz" sheetId="1" r:id="rId1"/>
    <sheet name="CE y COD" sheetId="3" r:id="rId2"/>
    <sheet name="2021" sheetId="7" r:id="rId3"/>
    <sheet name="Fórmula COD" sheetId="8" r:id="rId4"/>
    <sheet name="Proyectos Eco-Eficiencia" sheetId="5" r:id="rId5"/>
    <sheet name="Parámetros Eco-Eficiencia" sheetId="4" r:id="rId6"/>
    <sheet name="Costos" sheetId="6" r:id="rId7"/>
  </sheets>
  <externalReferences>
    <externalReference r:id="rId8"/>
  </externalReferences>
  <definedNames>
    <definedName name="_xlnm._FilterDatabase" localSheetId="1" hidden="1">'CE y COD'!$A$12:$P$282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4" l="1"/>
  <c r="F5" i="4"/>
  <c r="D47" i="6"/>
  <c r="D31" i="6"/>
  <c r="D15" i="6"/>
  <c r="C43" i="6"/>
  <c r="F43" i="6"/>
  <c r="G47" i="6"/>
  <c r="I47" i="6"/>
  <c r="C44" i="6"/>
  <c r="C45" i="6"/>
  <c r="C46" i="6"/>
  <c r="F47" i="6"/>
  <c r="E43" i="6"/>
  <c r="E47" i="6"/>
  <c r="C47" i="6"/>
  <c r="G46" i="6"/>
  <c r="I46" i="6"/>
  <c r="B46" i="6"/>
  <c r="D43" i="6"/>
  <c r="G45" i="6"/>
  <c r="I45" i="6"/>
  <c r="G44" i="6"/>
  <c r="J40" i="6"/>
  <c r="K40" i="6"/>
  <c r="C40" i="6"/>
  <c r="J39" i="6"/>
  <c r="K39" i="6"/>
  <c r="J38" i="6"/>
  <c r="K38" i="6"/>
  <c r="J37" i="6"/>
  <c r="K37" i="6"/>
  <c r="G37" i="6"/>
  <c r="G36" i="6"/>
  <c r="C27" i="6"/>
  <c r="F27" i="6"/>
  <c r="G31" i="6"/>
  <c r="I31" i="6"/>
  <c r="C28" i="6"/>
  <c r="C29" i="6"/>
  <c r="C30" i="6"/>
  <c r="F31" i="6"/>
  <c r="E27" i="6"/>
  <c r="E31" i="6"/>
  <c r="C31" i="6"/>
  <c r="G30" i="6"/>
  <c r="I30" i="6"/>
  <c r="B30" i="6"/>
  <c r="D27" i="6"/>
  <c r="G29" i="6"/>
  <c r="I29" i="6"/>
  <c r="G28" i="6"/>
  <c r="J24" i="6"/>
  <c r="K24" i="6"/>
  <c r="C24" i="6"/>
  <c r="K23" i="6"/>
  <c r="J22" i="6"/>
  <c r="K22" i="6"/>
  <c r="J21" i="6"/>
  <c r="K21" i="6"/>
  <c r="C11" i="6"/>
  <c r="F11" i="6"/>
  <c r="G15" i="6"/>
  <c r="I15" i="6"/>
  <c r="C12" i="6"/>
  <c r="C13" i="6"/>
  <c r="C14" i="6"/>
  <c r="F15" i="6"/>
  <c r="E11" i="6"/>
  <c r="E15" i="6"/>
  <c r="D11" i="6"/>
  <c r="C15" i="6"/>
  <c r="I14" i="6"/>
  <c r="B14" i="6"/>
  <c r="I13" i="6"/>
  <c r="G12" i="6"/>
  <c r="K9" i="6"/>
  <c r="K8" i="6"/>
  <c r="C8" i="6"/>
  <c r="K7" i="6"/>
  <c r="K6" i="6"/>
  <c r="G4" i="6"/>
  <c r="G3" i="6"/>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F3" i="5"/>
  <c r="E8" i="3"/>
  <c r="E6" i="3"/>
  <c r="E7" i="3"/>
  <c r="E5" i="3"/>
  <c r="I360" i="3"/>
  <c r="J360" i="3"/>
  <c r="L360" i="3"/>
  <c r="L282" i="3"/>
  <c r="I282" i="3"/>
  <c r="J282" i="3"/>
</calcChain>
</file>

<file path=xl/sharedStrings.xml><?xml version="1.0" encoding="utf-8"?>
<sst xmlns="http://schemas.openxmlformats.org/spreadsheetml/2006/main" count="3273" uniqueCount="1317">
  <si>
    <t>MESA 1 
18-JUN-2020</t>
  </si>
  <si>
    <t>NOMBRE</t>
  </si>
  <si>
    <t>OBSERVACIÓN</t>
  </si>
  <si>
    <t>Concejal Luis Reina</t>
  </si>
  <si>
    <t>Concejal Mario Granda</t>
  </si>
  <si>
    <t xml:space="preserve">Álvaro Orbea </t>
  </si>
  <si>
    <t xml:space="preserve">Jaime Guerrero </t>
  </si>
  <si>
    <t>Gustavo Fierro</t>
  </si>
  <si>
    <t xml:space="preserve">José Luis Velasco </t>
  </si>
  <si>
    <t>Diego Maldonado</t>
  </si>
  <si>
    <t xml:space="preserve">Mario Javier Andrade </t>
  </si>
  <si>
    <t xml:space="preserve"> Sobre la emisión del IRM en forma digital sistematizada, esto guarda relación a la disposición transitoria primera, este es un trámite muy complejo, se sugiere que esta disposición transitoria sea eliminada y se incluya una disposición general de que las unidades colaboradoras sean acreditadas una vez que la Dirección de Catastro y la Secretaría de Territorio, Hábitat y Vivienda hayan actualizado los accidentes geográficos, bordes de quebrada etc.</t>
  </si>
  <si>
    <t xml:space="preserve">Patricio Torres </t>
  </si>
  <si>
    <t>MESA 2
02-JUL-2020</t>
  </si>
  <si>
    <t>2.      Dinamización económica de zonas estratégicas de la ciudad</t>
  </si>
  <si>
    <t>3.      Habilitación de comercios para la generación de plazas de empleo formal</t>
  </si>
  <si>
    <t>Concejal Juan Carlos Fiallo</t>
  </si>
  <si>
    <t xml:space="preserve">No está de acuerdo con que se pasen las atribuciones del Concejo Metropolitano y de la Comisión de Uso de Suelo, directamente a la Secretaría de Territorio, Hábitat y Vivienda, </t>
  </si>
  <si>
    <t>El problema de la edificabilidad es el costo del suelo no de la tramitología</t>
  </si>
  <si>
    <t>Evidencia problemática en que si no existe una manera de sostener las edificaciones patrimoniales se van a desnaturalizar.</t>
  </si>
  <si>
    <t>La Secretaría de Territorio solamente ha hecho la ordenanza de eco eficiencia para beneficiar a determinados sectores y no ha hecho diseño urbano.</t>
  </si>
  <si>
    <t xml:space="preserve">Gustavo Fierro </t>
  </si>
  <si>
    <t>Armando Sánchez</t>
  </si>
  <si>
    <t xml:space="preserve"> Paco Salazar</t>
  </si>
  <si>
    <t>Paco Salazar</t>
  </si>
  <si>
    <t>Patricio Alarcón</t>
  </si>
  <si>
    <t>Mayra Gordillo</t>
  </si>
  <si>
    <t xml:space="preserve">Diego Maldonado </t>
  </si>
  <si>
    <t>Gabriela Espín</t>
  </si>
  <si>
    <t>Jaime Guerrero</t>
  </si>
  <si>
    <t xml:space="preserve"> Un informe que detalle cuáles y cuántos son los proyectos urbanísticos arquitectónicos especiales que se beneficiarían con la aprobación de la ordenanza en referencia.</t>
  </si>
  <si>
    <t>¿Cuáles son los proyectos que se tienen previstos para que se reactive la economía de Quito?,</t>
  </si>
  <si>
    <t>¿Cuáles son los tiempos de estos proyectos?</t>
  </si>
  <si>
    <t>¿Qué beneficio trajo la ordenanza de eco eficiencia?</t>
  </si>
  <si>
    <t>¿Qué beneficio va a traer para la cuidad?</t>
  </si>
  <si>
    <t>¿Cuáles son los proyectos y  las constructoras que se han hecho con la ordenanza de eco eficiencia?</t>
  </si>
  <si>
    <t>¿Quienes fueron los beneficiarios directos de la ordenanza de eco eficiencia?</t>
  </si>
  <si>
    <t>¿En cuánto va a mejorar el proceso de generar fuentes de trabajo y de ingresos para la ciudad?</t>
  </si>
  <si>
    <t>¿Cómo se va a compensar esos ingresos para el MDMQ para seguir haciendo obras?</t>
  </si>
  <si>
    <t>Esta ordenanza carece de globalidad e integralidad no es un problema de trámites y espacio</t>
  </si>
  <si>
    <t>Hay necesidad de regular el suelo;  problemas de vivienda de los sectores vulnerables de la ciudad; también es importantes que haya líneas de crédito especiales para la construcción; es urgente que la STHV realice el PUGS; las entidades colaboradoras se hagan a un lado del tema de las regulaciones municipales</t>
  </si>
  <si>
    <t>Félix Basántes</t>
  </si>
  <si>
    <t xml:space="preserve">Al reducir estacionamientos se esta limitando a las familias </t>
  </si>
  <si>
    <t>Solicita que el tema de costo sea con ejemplo y de manera gráfica y el tema económico que se refleje, a que segmento esta dirigido es importante que se piense en todos los sectores de la construcción, otro tema es los estacionamientos, buscar medios de transporte alternativos</t>
  </si>
  <si>
    <t>SI SE ACOGE</t>
  </si>
  <si>
    <t>NO SE ACOGE</t>
  </si>
  <si>
    <t>JUSTIFICACIÓN</t>
  </si>
  <si>
    <t xml:space="preserve">Si los PUAES anteriores ya fueron aprobados y dejaron área verde, cuando pasen a procesos de urbanización deberán volver a dejar el 15% de áreas verdes, esto generará un problema.  </t>
  </si>
  <si>
    <t>En el artículo de regulación de áreas, solicita tomar en cuenta que sea obligatorio para proyectos de propiedad horizontal no para viviendas unifamiliares, ya que, por ser un trámite engorroso, podría ser un trámite paralelo o posterior.</t>
  </si>
  <si>
    <t>Los trámites de trazados viales y regularización de áreas son temas muy riesgosos y pueden causar un conflicto a los constructores como lo mencionaba Diego, ya que no se ha hecho una actualización vial desde hace veintiocho años, es peligroso este artículo, además se necesita mucho personal.</t>
  </si>
  <si>
    <t>Sobre el tema de pasar las construcciones mayores a las a las entidades colaboradoras es preciso señalar que es más fácil realizar procesos de fiscalización a las entidades públicas y más fácil pedir información, si se pasa a la Entidad Colaboradora, será más complejo pedir la información a ellos, y verificar el cumplimiento de normativa vigente. Hay que considerar que una potestad municipal es el uso y gestión de suelo.</t>
  </si>
  <si>
    <t>Lola Jiménez</t>
  </si>
  <si>
    <t>¿Cómo se aplicaría la sanción en caso de que el constructor empiece su trámite paralelo pero al final no sea aprobado.?</t>
  </si>
  <si>
    <t>Maritza Balcázar</t>
  </si>
  <si>
    <t>Álvaro Orbea</t>
  </si>
  <si>
    <t>Los PUAES siguen vigentes, si hoy se presenta una petición de un PUAE toca darle trámite; adicionalmente, está vigente el PUOS, que es la herramienta de planificación, sin embargo, si hoy no hay PUGS todavía, mientras no salgan las herramientas complementarias, seguirían vigentes los PUAES, hay que considerar que de pronto esta reforma  tiene una temporalidad híper corta porque sale estas nuevas herramientas y dejaría de tener vigencia.</t>
  </si>
  <si>
    <t>¿Por qué tendríamos que agregar ese artículo en donde se agrega un literal más en el artículo III?6.91 para que sea un PUAE cuando si tiene que habilitarse como urbanización puede acogerse al literal “c” del art III.6.91 que estamos revisando y no habría necesidad de agregar otro acto sujeto a la LMU10?  y ¿cuál es la razón de ponerle ahí, si por técnica legislativa, al dejar este instrumento no sé si tenga una perspectiva de longevidad amplia cuando simplemente se aplicaría el literal “c”?</t>
  </si>
  <si>
    <t xml:space="preserve">Si los PUAES van a hacer doble función cambiar el uso de suelo y a la vez habilitarlo, probablemente sea necesario ampliar un articulado en ese sentido, se podría hacer una especificidad dentro de este cuerpo normativo </t>
  </si>
  <si>
    <t>¿Bajo que lógica se va a dar los proyectos mayores a 10 000m2 a las entidades colaboradoras?  ¿por qué se buscaría su apoyo? Es delicado señalar que el Municipio no tiene la capacidad de generar dichas soluciones</t>
  </si>
  <si>
    <t>Sobre la acreditación de procesos técnicos de pre-requisito a entidad colaboradoras, es importante manifestar que no es un proceso simple ya que define donde termina la propiedad privada y donde comienza la propiedad municipal. El tema de accidentes geográficos lo realiza un grupo humano capacitado, con más de dieciocho años de experiencia, y tiene implicaciones complejas ya que es sumamente técnico.</t>
  </si>
  <si>
    <t>1. Mejor aprovechamiento del suelo salvaguardando una adecuada integración de las áreas comerciales al espacio público y las formas de ocupación de la zonificación vigente(retiros)</t>
  </si>
  <si>
    <t xml:space="preserve"> ¿A qué se refiere con el desarrollo de la ciudad? ¿Es desarrollo inmobiliario? A quién beneficia este desarrollo, se debe afinar bien esa definición y sobre el costo de vivienda de interés social, sobre el costo beneficio.</t>
  </si>
  <si>
    <t>Este artículo abrirá muchas puertas ya que, el patrimonio tiene un poder simbólico, se debe encontrar los usos que ahí se puedan dar y que estén conciliados en las comunidades cercanas.</t>
  </si>
  <si>
    <t>Sugiere que: El barrio La Mariscal este incluido dentro de la parte de no densificación como esta el Centro Histórico dentro del Código Municipal o trabajar con excepciones y no meter el tema del patrimonio en esta ordenanza.</t>
  </si>
  <si>
    <t xml:space="preserve">Sobre la dotación de estacionamientos, el Plan de desarrollo de transporte de la Magdalena debe generalizarse a otros sectores de la ciudad. </t>
  </si>
  <si>
    <t>Solicita se envíen los planos y la presentación que ha realizado al STHV. Comenta que, en esta ordenanza lo lógico hubiese sido que se exonere a los edificios de ecoeficientes en materia de estacionamientos, se debe repensar en modelos de gestión y planificación que incentiven la ocupación real de territorio y no solamente dedicarle tanto tiempo de trabajo a una ordenanza que beneficie a 35 inmobiliarios .</t>
  </si>
  <si>
    <t>x</t>
  </si>
  <si>
    <t>N/A</t>
  </si>
  <si>
    <t>Se está perdiendo la noción de hábitat, sobre el el art 10, debería hacerse una excepción y que los trámites no sean paralelos, excepto en los predios donde no haya definición de linderos, en tramites de transferencia de dominio o declaratoria de propiedad horizontal, se establezca la rigurosidad del control paralelo, dependiendo del uso que se dé, debería haber un seguimiento mas efectivo.
El proceso de hacer los trámites eficientes no necesita de ordenanza.</t>
  </si>
  <si>
    <t>2. x</t>
  </si>
  <si>
    <t>COD</t>
  </si>
  <si>
    <t xml:space="preserve">1. El artículo 14 en el catálogo único de obras, no se incluye el tema patrimonial. 
2. El artículo 15 sobre los mapas, la Mariscal asoma como un Plan La Mariscal, el traspaso de plan especial a zona de activación le preocupa y el cambio que se propone de Plan Especial a la ZUAE, El problema de la Mariscal está en la des habitabilidad no en falta de pisos en altura. 
3. Artículo 17, se podría incorporar los parqueaderos para bicicletas. </t>
  </si>
  <si>
    <t>Reforma: TEMPORAL o PERMANENTE</t>
  </si>
  <si>
    <t>PERMANENTE</t>
  </si>
  <si>
    <t>1. Pedir un informe a STHV de las consecuencias de la participación de las entidades colaboradoras, si se ha solucionado los problemas con dichas entidades; y, si la creación de más entidades colaboradoras solucionaría el problema relacionado con la simplificación de trámites.
2. Adicionalmente se deberá informar sobre el papel que realizará La Dirección Metropolitana de Catastro en relación a la vigilancia sobre el tema de simplificación de trámites; y, sobre cuáles son los productos obtenidos con la participación de las entidades colaboradoras.</t>
  </si>
  <si>
    <t>Los conceptos aplicados en La Magdalena serán tomados en cuenta en el PUGS para el resto del Distrito Metropolitano de Quito</t>
  </si>
  <si>
    <t xml:space="preserve">1. Dudas respecto a cuáles fueron las empresas constructoras que lograron sacar los ecoeficientes
2. habría que montarle la  regulación municipal para verificar que no está subconstruida la ciudad.  La ciudad se construyo en cuanto a la norma municipal; en cuanto al impacto de la sombra o la luz de los edificios de eco eficiente,  que pasaría si se densifica a la ciudad con proyecto ecoeficientes;  cuanto déficit de área verde se va a generar para esa población que se va a densificar tanto los polígonos de  coeficientes y zuaes; 
3. Sobre el catálogo de obras va a ver sectores más favorecidos que dependerán del manejo político; porque el municipio perderá  la capacidad de hacer obra pública para que lo haga el privado. </t>
  </si>
  <si>
    <t>TEMPORAL</t>
  </si>
  <si>
    <t>El comentario no está relacionado al contenido de la propuesta de  Ordenanza Metropolitana de Reactivación Económica</t>
  </si>
  <si>
    <t>Se agradece el comentario y aporte al debate de la presente propuesta de ordenanza</t>
  </si>
  <si>
    <t>FECHA_EMISION</t>
  </si>
  <si>
    <t>NUMERO_PREDIO</t>
  </si>
  <si>
    <t>CLAVE_CATASTRAL</t>
  </si>
  <si>
    <t>NOMBRE_PROPIETARIO</t>
  </si>
  <si>
    <t>PARROQUIA</t>
  </si>
  <si>
    <t>ADMINISTRACION_ZONAL</t>
  </si>
  <si>
    <t>AREA_TERRENO</t>
  </si>
  <si>
    <t>AREA_TOTAL_INCREMENTARSE</t>
  </si>
  <si>
    <t>VALOR_PAGO</t>
  </si>
  <si>
    <t>NUMERO_PISOS_PUOS</t>
  </si>
  <si>
    <t>NUMERO_PISOS_INCREMENTAR</t>
  </si>
  <si>
    <t>FECHA_PAGO</t>
  </si>
  <si>
    <t>ZONIFICACION_VIGENTE</t>
  </si>
  <si>
    <t>TIPO_INCREMENTO_PISOS</t>
  </si>
  <si>
    <t>NOMBRE_INCREMENTO_PISOS</t>
  </si>
  <si>
    <t>2012-08-21</t>
  </si>
  <si>
    <t>Administración Zonal Norte (Eugenio Espejo)</t>
  </si>
  <si>
    <t>1040505008000000000</t>
  </si>
  <si>
    <t xml:space="preserve">BEVASJURE S A </t>
  </si>
  <si>
    <t>Iñaquito</t>
  </si>
  <si>
    <t>A606-50</t>
  </si>
  <si>
    <t>ZUAE</t>
  </si>
  <si>
    <t>ZONA URBANÍSTICA DE ASIGNACIÓN ESPECIAL</t>
  </si>
  <si>
    <t>2012-02-22</t>
  </si>
  <si>
    <t>1240519007000000000</t>
  </si>
  <si>
    <t>CONEPAR CIA.</t>
  </si>
  <si>
    <t>Kennedy</t>
  </si>
  <si>
    <t>B304-50</t>
  </si>
  <si>
    <t>2012-04-10</t>
  </si>
  <si>
    <t>1120708014000000000</t>
  </si>
  <si>
    <t>CONSTRUCTORA REYES &amp; REYES R3 CIA LTDA</t>
  </si>
  <si>
    <t>A604-50</t>
  </si>
  <si>
    <t>2012-02-23</t>
  </si>
  <si>
    <t>1040102038000000000</t>
  </si>
  <si>
    <t>VILLARREAL ROBLES KEVIN OSWALDO Y OTRA</t>
  </si>
  <si>
    <t>Belisario Quevedo</t>
  </si>
  <si>
    <t>2014-07-11</t>
  </si>
  <si>
    <t>1090703051000000000</t>
  </si>
  <si>
    <t>LOWNDES ENDARA VICTOR RAFAEL</t>
  </si>
  <si>
    <t>2012-08-15</t>
  </si>
  <si>
    <t>1130512006000000000</t>
  </si>
  <si>
    <t xml:space="preserve">INMOBILIARIA ROS S C </t>
  </si>
  <si>
    <t>A608-50</t>
  </si>
  <si>
    <t>2012-07-04</t>
  </si>
  <si>
    <t>Gerencia La Mariscal (AZ Norte)</t>
  </si>
  <si>
    <t>1040507007000000000</t>
  </si>
  <si>
    <t>GOLDENGREEN CONSTRUCCIONES CIA. LTDA.</t>
  </si>
  <si>
    <t>Mariscal Sucre</t>
  </si>
  <si>
    <t>2012-08-29</t>
  </si>
  <si>
    <t>1080604010000000000</t>
  </si>
  <si>
    <t>FIDECOMISO MERCANTIL ALMERIA 2</t>
  </si>
  <si>
    <t>2012-06-08</t>
  </si>
  <si>
    <t>Administración Zonal La Delicia</t>
  </si>
  <si>
    <t>1270701012000000000</t>
  </si>
  <si>
    <t>INSTITUTO ECUATORIANO DE SEGURIDAD SOCIAL DIRECCION GENERAL QUITO</t>
  </si>
  <si>
    <t>Comité del Pueblo</t>
  </si>
  <si>
    <t xml:space="preserve">A603-35  </t>
  </si>
  <si>
    <t>2012-10-11</t>
  </si>
  <si>
    <t>1030418007000000000</t>
  </si>
  <si>
    <t xml:space="preserve">FIDEICOMISO MERCANTIL INMOBILIARIO ABRIGO PLAZA </t>
  </si>
  <si>
    <t>2013-05-30</t>
  </si>
  <si>
    <t>1230921002000000000</t>
  </si>
  <si>
    <t xml:space="preserve">TELLO PADILLA CONSTRUCCIONES S.A </t>
  </si>
  <si>
    <t>S.Isidro del Inc</t>
  </si>
  <si>
    <t>2013-02-05</t>
  </si>
  <si>
    <t>1100711011000000000</t>
  </si>
  <si>
    <t xml:space="preserve">ALBRA CONSTRUCTORES S A </t>
  </si>
  <si>
    <t>2013-04-25</t>
  </si>
  <si>
    <t>1220914009000000000</t>
  </si>
  <si>
    <t>GARCIA MARIN JOSE FERNANDO</t>
  </si>
  <si>
    <t>2012-04-16</t>
  </si>
  <si>
    <t>1080802023001005001</t>
  </si>
  <si>
    <t>MOYA LOZANO SONIA AMPARO</t>
  </si>
  <si>
    <t>2012-06-26</t>
  </si>
  <si>
    <t>1140812001000000000</t>
  </si>
  <si>
    <t>SEICO S A</t>
  </si>
  <si>
    <t>2012-09-25</t>
  </si>
  <si>
    <t>1310603009000000000</t>
  </si>
  <si>
    <t xml:space="preserve">HERPAYAL CONSTRUCTORA CIA  LTDA </t>
  </si>
  <si>
    <t>Ponceano</t>
  </si>
  <si>
    <t>2012-07-16</t>
  </si>
  <si>
    <t>1090703004000000000</t>
  </si>
  <si>
    <t>ANDRADE DAVILA VICTOR HUGOY OTROS</t>
  </si>
  <si>
    <t>A608-50 (PB)</t>
  </si>
  <si>
    <t>2012-07-25</t>
  </si>
  <si>
    <t>1110415011000000000</t>
  </si>
  <si>
    <t>ACOSTA LOPEZ FAUSTO MARCELO</t>
  </si>
  <si>
    <t>Rumipamba</t>
  </si>
  <si>
    <t>2012-08-27</t>
  </si>
  <si>
    <t>1130310013000000000</t>
  </si>
  <si>
    <t>FERNANDO JOSE GALVEZ BOLAÑOS</t>
  </si>
  <si>
    <t>2012-08-17</t>
  </si>
  <si>
    <t>1130303009000000000</t>
  </si>
  <si>
    <t>ASOCIACION CJ</t>
  </si>
  <si>
    <t>1140501005000000000</t>
  </si>
  <si>
    <t>SEVILLA VILLALBA RICHARD RENE</t>
  </si>
  <si>
    <t>2012-08-22</t>
  </si>
  <si>
    <t>1210903010000000000</t>
  </si>
  <si>
    <t>PROMIV PROMOTORA MI VIVIENDA S A</t>
  </si>
  <si>
    <t>1040517004000000000</t>
  </si>
  <si>
    <t xml:space="preserve">CONSTRUIDEAS S A </t>
  </si>
  <si>
    <t>2013-01-11</t>
  </si>
  <si>
    <t>1090711004000000000</t>
  </si>
  <si>
    <t>TORRES RUALES PAULO ANTONIO</t>
  </si>
  <si>
    <t>2013-03-12</t>
  </si>
  <si>
    <t>1100710016000000000</t>
  </si>
  <si>
    <t>FIDEICOMISO MERCANTIL BRISTOL</t>
  </si>
  <si>
    <t>2012-03-21</t>
  </si>
  <si>
    <t>1200319004000000000</t>
  </si>
  <si>
    <t>IZU CONSTRUCCIONES</t>
  </si>
  <si>
    <t>Concepción</t>
  </si>
  <si>
    <t>2012-07-09</t>
  </si>
  <si>
    <t>1090711010000000000</t>
  </si>
  <si>
    <t>COMPAÑIA SINVES S A</t>
  </si>
  <si>
    <t>2012-08-03</t>
  </si>
  <si>
    <t>1080505004000000000</t>
  </si>
  <si>
    <t>DINAMICCOMSA SA DINAMICA DE CONSTRUCCION</t>
  </si>
  <si>
    <t>2012-09-07</t>
  </si>
  <si>
    <t>1161002011000000000</t>
  </si>
  <si>
    <t>CONSTRUBAL</t>
  </si>
  <si>
    <t>Jipijapa</t>
  </si>
  <si>
    <t>2012-08-31</t>
  </si>
  <si>
    <t>1130312003000000000</t>
  </si>
  <si>
    <t>CHAMORRO JIMENEZ MARCELO ALEJANDRO</t>
  </si>
  <si>
    <t>2012-11-01</t>
  </si>
  <si>
    <t>1161102011000000000</t>
  </si>
  <si>
    <t>CORPORACION PROVEMETROS S.A.</t>
  </si>
  <si>
    <t>2012-12-20</t>
  </si>
  <si>
    <t>1260706009000000000</t>
  </si>
  <si>
    <t>ONTANEDA GAVIDIA RAUL MYROSLAB</t>
  </si>
  <si>
    <t>2013-01-22</t>
  </si>
  <si>
    <t>1340510040000000000</t>
  </si>
  <si>
    <t>CONSTRUCTORA DUVELAST CIA LTDA</t>
  </si>
  <si>
    <t>Carcelen</t>
  </si>
  <si>
    <t>2015-05-18</t>
  </si>
  <si>
    <t>1161102017000000000</t>
  </si>
  <si>
    <t>ESPINOSA ENRIQUEZ FABIAN GONZALO FERNANDO</t>
  </si>
  <si>
    <t>2013-04-12</t>
  </si>
  <si>
    <t>1160408003000000000</t>
  </si>
  <si>
    <t>PRADO GORDILLO NELSON BOANERGES</t>
  </si>
  <si>
    <t>2012-02-27</t>
  </si>
  <si>
    <t>1100711004000000000</t>
  </si>
  <si>
    <t>CONSTRUCTORA VELASTEGUI</t>
  </si>
  <si>
    <t>2012-04-17</t>
  </si>
  <si>
    <t>1100701002000000000</t>
  </si>
  <si>
    <t>ASOC O CUENTAS EN PARTIC EDIF CASANOVA</t>
  </si>
  <si>
    <t>2012-04-25</t>
  </si>
  <si>
    <t>1130816006000000000</t>
  </si>
  <si>
    <t>SECAIRA DURANGO GABRIEL FERNANDO</t>
  </si>
  <si>
    <t>2012-07-05</t>
  </si>
  <si>
    <t>1060609003000000000</t>
  </si>
  <si>
    <t>FIDEICOMISO MALTA</t>
  </si>
  <si>
    <t>2012-07-24</t>
  </si>
  <si>
    <t>1080314006000000000</t>
  </si>
  <si>
    <t>ALVAREZ GRANDA ISAAC ELIODORO</t>
  </si>
  <si>
    <t>C304-70</t>
  </si>
  <si>
    <t>2012-06-25</t>
  </si>
  <si>
    <t>1161107004000000000</t>
  </si>
  <si>
    <t>SORIA GONZALEZ FRANCISCO XAVIER</t>
  </si>
  <si>
    <t>2012-09-14</t>
  </si>
  <si>
    <t>1161108020000000000</t>
  </si>
  <si>
    <t>CABRERA ZURITA GERMAN NECTARIO</t>
  </si>
  <si>
    <t>2012-09-10</t>
  </si>
  <si>
    <t>1080712007000000000</t>
  </si>
  <si>
    <t>VERA MENESES CARLOS ROMEO</t>
  </si>
  <si>
    <t>2012-10-25</t>
  </si>
  <si>
    <t>1050602018000000000</t>
  </si>
  <si>
    <t>HERRERA DALGO MICHELLE ESTEFANIA</t>
  </si>
  <si>
    <t>2013-01-08</t>
  </si>
  <si>
    <t>1090801015000000000</t>
  </si>
  <si>
    <t>ANDRADE BAQUERO MARIA DE LOURDES</t>
  </si>
  <si>
    <t>2013-01-30</t>
  </si>
  <si>
    <t>1050602013000000000</t>
  </si>
  <si>
    <t xml:space="preserve">ECUASANITAS S A </t>
  </si>
  <si>
    <t>2013-02-26</t>
  </si>
  <si>
    <t>1290401005000000000</t>
  </si>
  <si>
    <t>VELANDIA PAEZ JULIO EFRAIN</t>
  </si>
  <si>
    <t>B304-50 (PB)</t>
  </si>
  <si>
    <t>1100701017000000000</t>
  </si>
  <si>
    <t>IRIGOYEN HURTADO HERNAN REMIGIO</t>
  </si>
  <si>
    <t>2012-05-14</t>
  </si>
  <si>
    <t>1230602012000000000</t>
  </si>
  <si>
    <t>FLORES CABEZAS JORGE HERNAN</t>
  </si>
  <si>
    <t>C203-60</t>
  </si>
  <si>
    <t>2012-08-09</t>
  </si>
  <si>
    <t>1030402003000000000</t>
  </si>
  <si>
    <t>GARCIA PASQUEL FERNANDO</t>
  </si>
  <si>
    <t>1160311007000000000</t>
  </si>
  <si>
    <t>RIOFRIO LASCANO LENIN DIMITRI</t>
  </si>
  <si>
    <t xml:space="preserve">A610-50 </t>
  </si>
  <si>
    <t>2012-12-21</t>
  </si>
  <si>
    <t>1130318033000000000</t>
  </si>
  <si>
    <t>FRAGONARD</t>
  </si>
  <si>
    <t>2013-01-07</t>
  </si>
  <si>
    <t>1090413004000000000</t>
  </si>
  <si>
    <t>RIVERA CEVALLOS MILTON ORLANDO</t>
  </si>
  <si>
    <t>2013-02-27</t>
  </si>
  <si>
    <t>1060201011000000000</t>
  </si>
  <si>
    <t>CASTRO MORENO SHARON MAYTE</t>
  </si>
  <si>
    <t>2013-05-13</t>
  </si>
  <si>
    <t>1330621016000000000</t>
  </si>
  <si>
    <t>AYALA JIMENEZ HOLGER ARTURO</t>
  </si>
  <si>
    <t>2013-05-29</t>
  </si>
  <si>
    <t>1110716011000000000</t>
  </si>
  <si>
    <t>GUAYASAMIN FABARA GONZALO SEBASTIAN Y OTRA</t>
  </si>
  <si>
    <t>2013-12-24</t>
  </si>
  <si>
    <t>1070611003000000000</t>
  </si>
  <si>
    <t>INGENIERIA Y CONSTRUCCION JPYA CIA  LTDA</t>
  </si>
  <si>
    <t>2013-09-26</t>
  </si>
  <si>
    <t>1130607005000000000</t>
  </si>
  <si>
    <t>INMOCANADA CIA. LTDA.</t>
  </si>
  <si>
    <t>1070604021000000000</t>
  </si>
  <si>
    <t xml:space="preserve">EDITORIAL ARANTI EDITOARANTI S A   </t>
  </si>
  <si>
    <t>2013-11-11</t>
  </si>
  <si>
    <t>1320616007000000000</t>
  </si>
  <si>
    <t>HERPAYAL CONSTRUCTORA CIA. LTDA.</t>
  </si>
  <si>
    <t>2013-10-02</t>
  </si>
  <si>
    <t>1161103002000000000</t>
  </si>
  <si>
    <t>MENESES ESPINOSA JUAN JOSE GUILLERMO Y OTROS</t>
  </si>
  <si>
    <t>2013-11-14</t>
  </si>
  <si>
    <t>1080505015000000000</t>
  </si>
  <si>
    <t>IZQUIERDO RIVERA PABLO TEODORO</t>
  </si>
  <si>
    <t>2013-12-05</t>
  </si>
  <si>
    <t>1270427010000000000</t>
  </si>
  <si>
    <t>ZAMBONINO CONSTRUCTORES CIA  LTDA</t>
  </si>
  <si>
    <t>2013-11-28</t>
  </si>
  <si>
    <t>1170311004000000000</t>
  </si>
  <si>
    <t>COSTALES TERAN FANNY MERCEDES</t>
  </si>
  <si>
    <t>2014-02-17</t>
  </si>
  <si>
    <t>1130302019000000000</t>
  </si>
  <si>
    <t xml:space="preserve">CLINIVISION CIA  LTDA </t>
  </si>
  <si>
    <t>2014-03-19</t>
  </si>
  <si>
    <t>1090717013000000000</t>
  </si>
  <si>
    <t>FIDEICOMISO LA CUMBRE.</t>
  </si>
  <si>
    <t>2013-12-12</t>
  </si>
  <si>
    <t>1130417002000000000</t>
  </si>
  <si>
    <t>AYALA NAVAS NELSON GINO FABIAN</t>
  </si>
  <si>
    <t>2014-01-24</t>
  </si>
  <si>
    <t>1260606007000000000</t>
  </si>
  <si>
    <t>VILLALVA VALLEJO GERMAN PATRICIO</t>
  </si>
  <si>
    <t>C304-70 (PB)</t>
  </si>
  <si>
    <t>2014-05-09</t>
  </si>
  <si>
    <t>1100711005000000000</t>
  </si>
  <si>
    <t>HOSPIPLAN COMPANIA CONSULTORA CIA LTDA</t>
  </si>
  <si>
    <t>2014-04-29</t>
  </si>
  <si>
    <t>1080606007000000000</t>
  </si>
  <si>
    <t>INGENIERIA Y CONSTRUCCION JPYA CIA. LTDA.</t>
  </si>
  <si>
    <t>2014-02-21</t>
  </si>
  <si>
    <t>1130513008000000000</t>
  </si>
  <si>
    <t>RUIZ ORTIZ SANTILLAN CIA. LTDA.</t>
  </si>
  <si>
    <t>2014-05-07</t>
  </si>
  <si>
    <t>1320602001000000000</t>
  </si>
  <si>
    <t>RIVADENEIRA TROYA PABLO OSWALDO</t>
  </si>
  <si>
    <t>2014-03-21</t>
  </si>
  <si>
    <t>1130814016000000000</t>
  </si>
  <si>
    <t>SECAIRA DURANGO MARCELO HERNAN</t>
  </si>
  <si>
    <t>2014-06-11</t>
  </si>
  <si>
    <t>1220902013000000000</t>
  </si>
  <si>
    <t>ULLOA PAZMINO NESTOR CICERON</t>
  </si>
  <si>
    <t>2014-04-24</t>
  </si>
  <si>
    <t>1130513009000000000</t>
  </si>
  <si>
    <t>2014-01-23</t>
  </si>
  <si>
    <t>1130308026000000000</t>
  </si>
  <si>
    <t>TAGORE</t>
  </si>
  <si>
    <t>2014-05-23</t>
  </si>
  <si>
    <t>1130204001000000000</t>
  </si>
  <si>
    <t>CONSTRUCTORA OSCAR VALLE CIA LTDA</t>
  </si>
  <si>
    <t>2014-09-15</t>
  </si>
  <si>
    <t>1120306002000000000</t>
  </si>
  <si>
    <t>ASISTENCIA TECNICA PETROLERA ASTEP CIA  LTDA</t>
  </si>
  <si>
    <t>2014-07-29</t>
  </si>
  <si>
    <t>1150912016001004001</t>
  </si>
  <si>
    <t>BAQUERO SUBIA MARIA EUGENIA</t>
  </si>
  <si>
    <t>2014-06-05</t>
  </si>
  <si>
    <t>1090305012000000000</t>
  </si>
  <si>
    <t>DONOSO QUEVEDO ELSA MAGDALENA ATLANTIDA Y HRDS</t>
  </si>
  <si>
    <t>2013-10-21</t>
  </si>
  <si>
    <t>1080325004000000000</t>
  </si>
  <si>
    <t>GAVILANES ORRICO FRANKLIN RENAN</t>
  </si>
  <si>
    <t>2013-10-16</t>
  </si>
  <si>
    <t>1100606007000000000</t>
  </si>
  <si>
    <t>RIVERA CEVALLOS JAIME OSWALDO</t>
  </si>
  <si>
    <t>2013-12-18</t>
  </si>
  <si>
    <t>1140501015000000000</t>
  </si>
  <si>
    <t>CERVANTES BASTIDAS ARMANDO XAVIER</t>
  </si>
  <si>
    <t>2014-01-27</t>
  </si>
  <si>
    <t>1030412010000000000</t>
  </si>
  <si>
    <t xml:space="preserve">ACRECERSA CIA  LTDA </t>
  </si>
  <si>
    <t>2014-05-12</t>
  </si>
  <si>
    <t>1240606004000000000</t>
  </si>
  <si>
    <t>PAZMIÑO NOVOA CARLOS ALBERTO</t>
  </si>
  <si>
    <t>2014-04-10</t>
  </si>
  <si>
    <t>1120708006000000000</t>
  </si>
  <si>
    <t>GUTIERREZ LOPEZ JULIO CESAR</t>
  </si>
  <si>
    <t>1070605003000000000</t>
  </si>
  <si>
    <t>CORPORACION VALAREZO NOBOA S A</t>
  </si>
  <si>
    <t>2014-04-22</t>
  </si>
  <si>
    <t>1120805013000000000</t>
  </si>
  <si>
    <t>SAVEC &amp; ASOCIADOS CIA.LTDA</t>
  </si>
  <si>
    <t>B404-60</t>
  </si>
  <si>
    <t>2014-05-14</t>
  </si>
  <si>
    <t>1340603059000000000</t>
  </si>
  <si>
    <t>FIDEICOMISO INMOBILIARIO VENNETO</t>
  </si>
  <si>
    <t>2013-08-28</t>
  </si>
  <si>
    <t>1130614014000000000</t>
  </si>
  <si>
    <t>SIGCHA ALVAREZ CARLOS HUMBERTO</t>
  </si>
  <si>
    <t>2013-09-05</t>
  </si>
  <si>
    <t>1171118004000000000</t>
  </si>
  <si>
    <t>BUSTAMANTE MERINO LUIS FERNANDO Y OTRO</t>
  </si>
  <si>
    <t>2013-09-04</t>
  </si>
  <si>
    <t>1340611006000000000</t>
  </si>
  <si>
    <t>SORIA SORIA JAIME RODRIGO</t>
  </si>
  <si>
    <t>2013-10-30</t>
  </si>
  <si>
    <t>1080418005000000000</t>
  </si>
  <si>
    <t>SANTACRUZ TIPANTA ANGEL CRISTOBAL</t>
  </si>
  <si>
    <t>A404-50</t>
  </si>
  <si>
    <t>2014-04-28</t>
  </si>
  <si>
    <t>1070607002001003001</t>
  </si>
  <si>
    <t>CORDERO ESPINOSA MARIA LORENA HRDS</t>
  </si>
  <si>
    <t>2014-01-30</t>
  </si>
  <si>
    <t>1200802001000000000</t>
  </si>
  <si>
    <t>EDIFICIO JARDIN CUCARDAS</t>
  </si>
  <si>
    <t>D304-80</t>
  </si>
  <si>
    <t>2014-04-25</t>
  </si>
  <si>
    <t>1080202002000000000</t>
  </si>
  <si>
    <t>TANA PILACUAN EDISON MARCELO</t>
  </si>
  <si>
    <t>2014-03-27</t>
  </si>
  <si>
    <t>1050603002000000000</t>
  </si>
  <si>
    <t>BANDERAS KERISIT CARLOS ALBERTO Y OTRO</t>
  </si>
  <si>
    <t>2017-03-28</t>
  </si>
  <si>
    <t>1050520016000000000</t>
  </si>
  <si>
    <t>CONSTRUCTORA ESTRELLA VITERI CIA. LTDA.</t>
  </si>
  <si>
    <t>1370912011000000000</t>
  </si>
  <si>
    <t>PEREZ CLAVIJO JAIME ALFONSO</t>
  </si>
  <si>
    <t>2013-04-10</t>
  </si>
  <si>
    <t>1070706007000000000</t>
  </si>
  <si>
    <t>DONOSO DI DONATO YOLANDA GRACIELA Y OTRO</t>
  </si>
  <si>
    <t>2013-07-09</t>
  </si>
  <si>
    <t>1040410006000000000</t>
  </si>
  <si>
    <t>RENTAS E INMOBILIARIAS S A  COMMONPLACE</t>
  </si>
  <si>
    <t>2013-08-23</t>
  </si>
  <si>
    <t>1080315001000000000</t>
  </si>
  <si>
    <t>PROYECTOS INMOBILIARIOS VILUELSA S.A</t>
  </si>
  <si>
    <t>2013-07-22</t>
  </si>
  <si>
    <t>1070621003000000000</t>
  </si>
  <si>
    <t>HAPPLE ZIEGLER ANA MARIA</t>
  </si>
  <si>
    <t>2013-07-16</t>
  </si>
  <si>
    <t>1170415003000000000</t>
  </si>
  <si>
    <t>BURBANO MEDINA MIRIAN FABIOLA Y OTRA</t>
  </si>
  <si>
    <t>2014-07-21</t>
  </si>
  <si>
    <t>1060203005000000000</t>
  </si>
  <si>
    <t>MONTALVO YEPEZ JAIME ORLANDO</t>
  </si>
  <si>
    <t>2013-09-19</t>
  </si>
  <si>
    <t>1030406003000000000</t>
  </si>
  <si>
    <t>ESPINOSA EICHLER RONALD PETER</t>
  </si>
  <si>
    <t>2013-07-03</t>
  </si>
  <si>
    <t>1070609013000000000</t>
  </si>
  <si>
    <t>HERNANDEZ FABARA OSCAR EDMUNDO Y OTROS</t>
  </si>
  <si>
    <t>2013-12-11</t>
  </si>
  <si>
    <t>1090705009000000000</t>
  </si>
  <si>
    <t xml:space="preserve">KRUGERCORPORATION S A </t>
  </si>
  <si>
    <t>2013-10-22</t>
  </si>
  <si>
    <t>1070606012001002002</t>
  </si>
  <si>
    <t>RAMIREZ SALCEDO JAIME ERNESTO</t>
  </si>
  <si>
    <t>2014-02-10</t>
  </si>
  <si>
    <t>1161007003000000000</t>
  </si>
  <si>
    <t>VILLAGOMEZ BADILLO JOSE EDUARDO</t>
  </si>
  <si>
    <t>2013-11-26</t>
  </si>
  <si>
    <t>1130401033000000000</t>
  </si>
  <si>
    <t>CONSTRUCTORA JASHBRAK CIA. LTDA.</t>
  </si>
  <si>
    <t>2014-05-02</t>
  </si>
  <si>
    <t>1070510004000000000</t>
  </si>
  <si>
    <t>JAUREGUI &amp; GAIBOR CONSTRUCTORES CIA. LTDA.</t>
  </si>
  <si>
    <t>2013-12-17</t>
  </si>
  <si>
    <t>2014-10-03</t>
  </si>
  <si>
    <t>1080605018000000000</t>
  </si>
  <si>
    <t>VEGA MORA LUIS EDUARDO Y OTROS</t>
  </si>
  <si>
    <t>2013-12-16</t>
  </si>
  <si>
    <t>1120806029000000000</t>
  </si>
  <si>
    <t>ROYAS MONROY RICARDO</t>
  </si>
  <si>
    <t>2013-11-20</t>
  </si>
  <si>
    <t>1210806015000000000</t>
  </si>
  <si>
    <t>LOPEZ MONTUFAR CRISTINA ALEXANDRA</t>
  </si>
  <si>
    <t>2013-07-04</t>
  </si>
  <si>
    <t>1090711001000000000</t>
  </si>
  <si>
    <t xml:space="preserve">DINAMICA DE CONSTRUCCION DINAMICOM S.A   </t>
  </si>
  <si>
    <t>2013-09-25</t>
  </si>
  <si>
    <t>1171118006000000000</t>
  </si>
  <si>
    <t>PAEZ GALLEGOS PEDRO ALFONSO</t>
  </si>
  <si>
    <t>2013-09-13</t>
  </si>
  <si>
    <t>1040523007000000000</t>
  </si>
  <si>
    <t>FIDEICOMISO LIGNE</t>
  </si>
  <si>
    <t>2013-10-10</t>
  </si>
  <si>
    <t>1120612036000000000</t>
  </si>
  <si>
    <t>CONSTRUCTORA JEFARE S.A</t>
  </si>
  <si>
    <t>2014-08-06</t>
  </si>
  <si>
    <t>1130818016000000000</t>
  </si>
  <si>
    <t>VIVAR FLORES JORGE OSWALDO</t>
  </si>
  <si>
    <t>2013-10-09</t>
  </si>
  <si>
    <t>1090701008000000000</t>
  </si>
  <si>
    <t>GUILLERMO PASQUEL COMPAÑIA LIMITADA</t>
  </si>
  <si>
    <t>1190309001001004001</t>
  </si>
  <si>
    <t>PUENTE ALVARADO MARIO AMERICO</t>
  </si>
  <si>
    <t>2013-12-09</t>
  </si>
  <si>
    <t>1340610010000000000</t>
  </si>
  <si>
    <t>VALLE GRANDA HECTOR MARCELO</t>
  </si>
  <si>
    <t>2013-11-07</t>
  </si>
  <si>
    <t>1080414010000000000</t>
  </si>
  <si>
    <t>HERRERA DALGO CHRISTIAN VICENTE</t>
  </si>
  <si>
    <t>2014-06-26</t>
  </si>
  <si>
    <t>1200310012000000000</t>
  </si>
  <si>
    <t>DAZA NAVARRETE WILSON REINALDO</t>
  </si>
  <si>
    <t>1171008005000000000</t>
  </si>
  <si>
    <t>PONCE ALBURQUEQUE JOHANNA MARIUXI</t>
  </si>
  <si>
    <t>2014-07-02</t>
  </si>
  <si>
    <t>1150304002000000000</t>
  </si>
  <si>
    <t>INMOBILIARIA BARCIAL INMOBARCIAL</t>
  </si>
  <si>
    <t>2014-07-09</t>
  </si>
  <si>
    <t>1080705011000000000</t>
  </si>
  <si>
    <t>FERRARA</t>
  </si>
  <si>
    <t>1140706005000000000</t>
  </si>
  <si>
    <t>EQUIVIDA COMPAÑIA DE SEGUROS Y REASEGUROS S.A.</t>
  </si>
  <si>
    <t>2014-06-30</t>
  </si>
  <si>
    <t>1060606011000000000</t>
  </si>
  <si>
    <t>DINAMICA DE CONSTRUCCION DINAMICCOMSA S.A.</t>
  </si>
  <si>
    <t>2014-08-04</t>
  </si>
  <si>
    <t>1200310010000000000</t>
  </si>
  <si>
    <t>SANTILLAN GARZON TERESA DE JESUS Y HRDS</t>
  </si>
  <si>
    <t>2014-07-28</t>
  </si>
  <si>
    <t>1320512008000000000</t>
  </si>
  <si>
    <t>PALACIOS VIERA JENNY ELIZABETH</t>
  </si>
  <si>
    <t>1120209006000000000</t>
  </si>
  <si>
    <t>CARDENAS BENITEZ LUIS ALBERTO</t>
  </si>
  <si>
    <t>2014-08-13</t>
  </si>
  <si>
    <t>1120613039000000000</t>
  </si>
  <si>
    <t>2014-08-20</t>
  </si>
  <si>
    <t>1070619002000000000</t>
  </si>
  <si>
    <t>MAYORGA MARQUEZ FRANCISCO EDUARDO</t>
  </si>
  <si>
    <t>2014-06-10</t>
  </si>
  <si>
    <t>1150304003000000000</t>
  </si>
  <si>
    <t>INMOBILIARIA BARCIAL INMOBARCAL</t>
  </si>
  <si>
    <t>1150304001000000000</t>
  </si>
  <si>
    <t>2014-08-08</t>
  </si>
  <si>
    <t>1060607018000000000</t>
  </si>
  <si>
    <t>FIDEICOMISO MERCANTIL SORELINA</t>
  </si>
  <si>
    <t>1180306016000000000</t>
  </si>
  <si>
    <t>ANDINA INGENIERIA ANDINIERIA C.L. Y OTROS</t>
  </si>
  <si>
    <t>2014-08-26</t>
  </si>
  <si>
    <t>1340506011000000000</t>
  </si>
  <si>
    <t>BASTIDAS ONA WASHINGTON POLICARPO</t>
  </si>
  <si>
    <t>2014-09-30</t>
  </si>
  <si>
    <t>1230923003000000000</t>
  </si>
  <si>
    <t>TAMACON CIA. LTDA.</t>
  </si>
  <si>
    <t>2014-10-22</t>
  </si>
  <si>
    <t>1080412020000000000</t>
  </si>
  <si>
    <t>LAW LAI ALEJANDRO PO YUEN</t>
  </si>
  <si>
    <t>2014-12-16</t>
  </si>
  <si>
    <t>1080711008000000000</t>
  </si>
  <si>
    <t>BANDERAS KERISIT CARLOS ALBERTO</t>
  </si>
  <si>
    <t>2014-09-23</t>
  </si>
  <si>
    <t>1320604002000000000</t>
  </si>
  <si>
    <t>NOVOA VILLAVICENCIO EDGAR ESPARTACO</t>
  </si>
  <si>
    <t>2014-10-02</t>
  </si>
  <si>
    <t>1170913009000000000</t>
  </si>
  <si>
    <t>INMOCRUZESCAL CONSTRUCTORA CIA. LTDA.</t>
  </si>
  <si>
    <t>2014-11-13</t>
  </si>
  <si>
    <t>1080710007000000000</t>
  </si>
  <si>
    <t>ZWIRN STANLEY HENRY</t>
  </si>
  <si>
    <t>2015-02-11</t>
  </si>
  <si>
    <t>1100206022000000000</t>
  </si>
  <si>
    <t>ALVAREZ BRAVO CONSTRUCTORES S A</t>
  </si>
  <si>
    <t>2014-11-18</t>
  </si>
  <si>
    <t>1190315010000000000</t>
  </si>
  <si>
    <t>2014-10-30</t>
  </si>
  <si>
    <t>2014-12-03</t>
  </si>
  <si>
    <t>1140801008000000000</t>
  </si>
  <si>
    <t>FIDEICOMISO INMOBILIARIO ARAGON TRES</t>
  </si>
  <si>
    <t>1310603027000000000</t>
  </si>
  <si>
    <t>2014-12-10</t>
  </si>
  <si>
    <t>1080705020000000000</t>
  </si>
  <si>
    <t>FOPECA S.A.</t>
  </si>
  <si>
    <t>11904020410</t>
  </si>
  <si>
    <t>BRASIL PLAZA</t>
  </si>
  <si>
    <t>1090616005000000000</t>
  </si>
  <si>
    <t>FIDEICOMISO RFS ELOY ALFARO</t>
  </si>
  <si>
    <t>2014-10-23</t>
  </si>
  <si>
    <t>1130401029000000000</t>
  </si>
  <si>
    <t>EKS GRUPO INMOBILIARIO SOCIEDAD COMERCIAL</t>
  </si>
  <si>
    <t>2014-11-26</t>
  </si>
  <si>
    <t>1070604015000000000</t>
  </si>
  <si>
    <t>ASOCIACION DE CUENTAS EN PARTICIPACION PONTEBELLO</t>
  </si>
  <si>
    <t>2015-03-04</t>
  </si>
  <si>
    <t>1130301001000000000</t>
  </si>
  <si>
    <t>URRESTA BURBANO MARCO ANTONIO Y OTROS</t>
  </si>
  <si>
    <t>2015-03-19</t>
  </si>
  <si>
    <t>1070707018000000000</t>
  </si>
  <si>
    <t>FIDEICOMISO BARRETO</t>
  </si>
  <si>
    <t>2015-04-01</t>
  </si>
  <si>
    <t>2015-12-14</t>
  </si>
  <si>
    <t>1080416039000000000</t>
  </si>
  <si>
    <t>COOPERATIVA DE AHORRO Y CREDITO POLICIA NACIONAL LTDA.</t>
  </si>
  <si>
    <t>D610-70</t>
  </si>
  <si>
    <t>2015-04-09</t>
  </si>
  <si>
    <t>1060504010000000000</t>
  </si>
  <si>
    <t>2015-04-13</t>
  </si>
  <si>
    <t>1090716015000000000</t>
  </si>
  <si>
    <t>ALVAREZ BRAVO IVAN FERNANDO</t>
  </si>
  <si>
    <t>2017-01-18</t>
  </si>
  <si>
    <t>1120603013000000000</t>
  </si>
  <si>
    <t>INCOARQ A. C. P.</t>
  </si>
  <si>
    <t>2015-02-12</t>
  </si>
  <si>
    <t>1260707001000000000</t>
  </si>
  <si>
    <t>RON MUÑOZ JACOBO MANUEL</t>
  </si>
  <si>
    <t>2015-04-20</t>
  </si>
  <si>
    <t>1200806028000000000</t>
  </si>
  <si>
    <t>ROSERO MONTALVO CRISTIAN ROBERTO Y OTRO</t>
  </si>
  <si>
    <t>2015-05-05</t>
  </si>
  <si>
    <t>1100710011000000000</t>
  </si>
  <si>
    <t>FIDEICOMISO CATALINA ALDAZ</t>
  </si>
  <si>
    <t>2015-05-04</t>
  </si>
  <si>
    <t>1080215012000000000</t>
  </si>
  <si>
    <t>BURBANO NARVAEZ ANA PAOLA</t>
  </si>
  <si>
    <t>2014-12-19</t>
  </si>
  <si>
    <t>1070609002000000000</t>
  </si>
  <si>
    <t>ROMAN ZULETA LUZ MARINA</t>
  </si>
  <si>
    <t>2015-01-30</t>
  </si>
  <si>
    <t>1080604002000000000</t>
  </si>
  <si>
    <t>FIDEICOMISO MERCANTIL INMOBILIARIO SAN ANGEL</t>
  </si>
  <si>
    <t>2015-04-06</t>
  </si>
  <si>
    <t>Administración Zonal Centro (Manuela Sáenz)</t>
  </si>
  <si>
    <t>1010311005000000000</t>
  </si>
  <si>
    <t>PADILLA CEVALLOS FAUSTO RAMIRO</t>
  </si>
  <si>
    <t>Itchimbia</t>
  </si>
  <si>
    <t>2015-08-27</t>
  </si>
  <si>
    <t>1150610014001002001</t>
  </si>
  <si>
    <t>MORENO ALVARO LUIS ADOLFO</t>
  </si>
  <si>
    <t>2015-03-16</t>
  </si>
  <si>
    <t>1170414008000000000</t>
  </si>
  <si>
    <t>CHAVEZ LALAMA GALO FERNANDO</t>
  </si>
  <si>
    <t>2015-05-11</t>
  </si>
  <si>
    <t>1170903003000000000</t>
  </si>
  <si>
    <t>VILLARREAL ZULETA ISABEL SILVANA Y OTRO</t>
  </si>
  <si>
    <t>2015-01-12</t>
  </si>
  <si>
    <t>1161101002000000000</t>
  </si>
  <si>
    <t>CORPRANCAGUA CIA. LTDA.</t>
  </si>
  <si>
    <t>2015-01-15</t>
  </si>
  <si>
    <t>1070505017000000000</t>
  </si>
  <si>
    <t>ASOCIACION O CUENTAS EN PARTICIPACION MILLECENTO</t>
  </si>
  <si>
    <t>2015-03-11</t>
  </si>
  <si>
    <t>1140705021000000000</t>
  </si>
  <si>
    <t>NATENER S A</t>
  </si>
  <si>
    <t>2015-01-20</t>
  </si>
  <si>
    <t>1160312001000000000</t>
  </si>
  <si>
    <t>JARVIN</t>
  </si>
  <si>
    <t>Cochapamba</t>
  </si>
  <si>
    <t>2015-02-03</t>
  </si>
  <si>
    <t>1110802016000000000</t>
  </si>
  <si>
    <t>VILLACIS NARANJO CESAR HUMBERTO</t>
  </si>
  <si>
    <t>1040523011000000000</t>
  </si>
  <si>
    <t>LOPEZ YANEZ JORGE JEOVANY</t>
  </si>
  <si>
    <t>2015-02-18</t>
  </si>
  <si>
    <t>1120613034000000000</t>
  </si>
  <si>
    <t>PROMOTORES ASOCIADOS GANESHA S.A.</t>
  </si>
  <si>
    <t>2015-03-02</t>
  </si>
  <si>
    <t>1210708016000000000</t>
  </si>
  <si>
    <t>VINTIMILLA GANDARA JUAN CARLOS</t>
  </si>
  <si>
    <t>2015-03-09</t>
  </si>
  <si>
    <t>1080611009000000000</t>
  </si>
  <si>
    <t>LEON SERRANO MARIA SOLEDAD DOLORES</t>
  </si>
  <si>
    <t>2014-12-15</t>
  </si>
  <si>
    <t>1150408008000000000</t>
  </si>
  <si>
    <t>TAMAYO SANCHEZ ALONSO AUGUSTO</t>
  </si>
  <si>
    <t>2015-03-12</t>
  </si>
  <si>
    <t>1120206004000000000</t>
  </si>
  <si>
    <t>CARRERA SANCHEZ LUZ EVANGELINA Y OTROS</t>
  </si>
  <si>
    <t>2015-01-22</t>
  </si>
  <si>
    <t>2015-12-01</t>
  </si>
  <si>
    <t>1200410045000000000</t>
  </si>
  <si>
    <t>INMOPROVIBAL S A</t>
  </si>
  <si>
    <t>2015-09-29</t>
  </si>
  <si>
    <t>11903040550</t>
  </si>
  <si>
    <t>DARQUEA VILLAVICENCIO FERNANDO FABIAN</t>
  </si>
  <si>
    <t>Concepcion</t>
  </si>
  <si>
    <t>2015-09-09</t>
  </si>
  <si>
    <t>1320402016000000000</t>
  </si>
  <si>
    <t>CONSTRUCTORA INMOBILIARIA GOMEZ JARA INMOCONVILLAGE S.A.</t>
  </si>
  <si>
    <t>1320402006000000000</t>
  </si>
  <si>
    <t>2015-09-21</t>
  </si>
  <si>
    <t>1130307014000000000</t>
  </si>
  <si>
    <t>2015-06-01</t>
  </si>
  <si>
    <t>1260703032000000000</t>
  </si>
  <si>
    <t>INMOCONTACTO CIA LTDA</t>
  </si>
  <si>
    <t>2015-06-02</t>
  </si>
  <si>
    <t>1060609008000000000</t>
  </si>
  <si>
    <t>INMOBILIARIA URBAINMOSEV S.A.</t>
  </si>
  <si>
    <t>2015-06-30</t>
  </si>
  <si>
    <t>1090413012000000000</t>
  </si>
  <si>
    <t>ACOSTA LOPEZ HERMANOS</t>
  </si>
  <si>
    <t>2015-07-16</t>
  </si>
  <si>
    <t>1130203001000000000</t>
  </si>
  <si>
    <t>INMOCRUZ CONSTRUCTORA CIA LTDA</t>
  </si>
  <si>
    <t>2015-07-20</t>
  </si>
  <si>
    <t>1330613016000000000</t>
  </si>
  <si>
    <t>2015-07-28</t>
  </si>
  <si>
    <t>1070508006000000000</t>
  </si>
  <si>
    <t>BEMIN SA COMERCIALIZADORA BENINSACOM CIA. LTDA.</t>
  </si>
  <si>
    <t>Iniaquito</t>
  </si>
  <si>
    <t>2015-08-17</t>
  </si>
  <si>
    <t>1080304060000000000</t>
  </si>
  <si>
    <t>TAPIA GODOY MIGUEL ANGEL</t>
  </si>
  <si>
    <t>Belisario Queved</t>
  </si>
  <si>
    <t>2015-10-23</t>
  </si>
  <si>
    <t>1090703006000000000</t>
  </si>
  <si>
    <t>HERRERA DALGO DAYANA CAROLINA</t>
  </si>
  <si>
    <t>2015-11-04</t>
  </si>
  <si>
    <t>1040514004000000000</t>
  </si>
  <si>
    <t>MARCANDE A.C.P.</t>
  </si>
  <si>
    <t>2015-07-02</t>
  </si>
  <si>
    <t>1170417015000000000</t>
  </si>
  <si>
    <t>RIVERA CEVALLOS HECTOR HUGO</t>
  </si>
  <si>
    <t>1100302012000000000</t>
  </si>
  <si>
    <t>MARKETING WORLWIDE ECUADOR S A</t>
  </si>
  <si>
    <t>2015-07-29</t>
  </si>
  <si>
    <t>1310518018000000000</t>
  </si>
  <si>
    <t>2015-07-31</t>
  </si>
  <si>
    <t>1060613013000000000</t>
  </si>
  <si>
    <t>MANCHENO PONCE ROBERTO FERNANDO Y OTROS</t>
  </si>
  <si>
    <t>2015-08-11</t>
  </si>
  <si>
    <t>1180427009000000000</t>
  </si>
  <si>
    <t>MEDINA GAVILANES FRANKLIN ROLANDO</t>
  </si>
  <si>
    <t>2015-10-16</t>
  </si>
  <si>
    <t>1120411013000000000</t>
  </si>
  <si>
    <t>PROMOTORES INMOBILIARIOS CONTRERAS VEGA CIA. LTDA.</t>
  </si>
  <si>
    <t>A612-50</t>
  </si>
  <si>
    <t>2015-08-24</t>
  </si>
  <si>
    <t>1080705005000000000</t>
  </si>
  <si>
    <t>DUEL INMOBILIARIA CIA. LTDA.</t>
  </si>
  <si>
    <t>2015-08-19</t>
  </si>
  <si>
    <t>1050609029000000000</t>
  </si>
  <si>
    <t>MAGNOLINCO S.A.</t>
  </si>
  <si>
    <t>A1016-40</t>
  </si>
  <si>
    <t>2015-08-20</t>
  </si>
  <si>
    <t>1360902002000000000</t>
  </si>
  <si>
    <t>M&amp;M CONSTRUCTORES S.D.H.</t>
  </si>
  <si>
    <t>2015-06-15</t>
  </si>
  <si>
    <t>1060602013000000000</t>
  </si>
  <si>
    <t>ARELLANO RECALDE JORGE ENRIQUE</t>
  </si>
  <si>
    <t>2015-08-21</t>
  </si>
  <si>
    <t>1330604009000000000</t>
  </si>
  <si>
    <t>ZAMORA ZAMBRANO GUILLERMINA ELIZABETH</t>
  </si>
  <si>
    <t>2015-08-25</t>
  </si>
  <si>
    <t>1320504035000000000</t>
  </si>
  <si>
    <t>OLMEDO TOLEDO DIEGO FERNANDO</t>
  </si>
  <si>
    <t>2015-12-04</t>
  </si>
  <si>
    <t>2017-05-03</t>
  </si>
  <si>
    <t>1130310004000000000</t>
  </si>
  <si>
    <t>GRANIZO LUNA ANGEL EDUARDO</t>
  </si>
  <si>
    <t>2016-03-14</t>
  </si>
  <si>
    <t>1130404010000000000</t>
  </si>
  <si>
    <t>ASOCIACION DE MINISTERIOS ANDINOS ASOMA</t>
  </si>
  <si>
    <t>2016-03-07</t>
  </si>
  <si>
    <t>1260417002000000000</t>
  </si>
  <si>
    <t>BAUTISTA TOAPANTA GUIDO NICOLAS</t>
  </si>
  <si>
    <t>CONCEPCIÓN</t>
  </si>
  <si>
    <t>B303-50 (PB)</t>
  </si>
  <si>
    <t>2016-06-08</t>
  </si>
  <si>
    <t>1120206012000000000</t>
  </si>
  <si>
    <t>OBANDO MARCO VINICIO</t>
  </si>
  <si>
    <t>RUMIPAMBA</t>
  </si>
  <si>
    <t>2016-02-17</t>
  </si>
  <si>
    <t>1320611002000000000</t>
  </si>
  <si>
    <t>PONCEANO</t>
  </si>
  <si>
    <t>2016-01-18</t>
  </si>
  <si>
    <t>1230922008000000000</t>
  </si>
  <si>
    <t>MEJIA ESPINOSA TANIA LORENA</t>
  </si>
  <si>
    <t>SAN ISIDRO DEL INCA</t>
  </si>
  <si>
    <t>2016-02-19</t>
  </si>
  <si>
    <t>1340604005000000000</t>
  </si>
  <si>
    <t>PAREDES PAZMIÑO BOLIVAR RAUL</t>
  </si>
  <si>
    <t>2016-03-10</t>
  </si>
  <si>
    <t>1130404019000000000</t>
  </si>
  <si>
    <t>MONTEROS PALACIOS CARLOS JULIO</t>
  </si>
  <si>
    <t>2016-06-28</t>
  </si>
  <si>
    <t>1130308013000000000</t>
  </si>
  <si>
    <t>EDIFICIO FIRENZE</t>
  </si>
  <si>
    <t>2018-11-21</t>
  </si>
  <si>
    <t>1070604001000000000</t>
  </si>
  <si>
    <t>GRUPO SUPERIOR S A</t>
  </si>
  <si>
    <t>IÑAQUITO</t>
  </si>
  <si>
    <t>2015-11-25</t>
  </si>
  <si>
    <t>1130519004000000000</t>
  </si>
  <si>
    <t>2016-04-11</t>
  </si>
  <si>
    <t>1410603005000000000</t>
  </si>
  <si>
    <t>VILLACRES BORJA RAMIRO GIL</t>
  </si>
  <si>
    <t>POMASQUI</t>
  </si>
  <si>
    <t>C303-70</t>
  </si>
  <si>
    <t>2016-05-24</t>
  </si>
  <si>
    <t>1140805014000000000</t>
  </si>
  <si>
    <t>INMOBILIARIA INMODANIELS S.A.</t>
  </si>
  <si>
    <t>2017-03-13</t>
  </si>
  <si>
    <t>1161103001000000000</t>
  </si>
  <si>
    <t>CONSTRUCTORES ROCCOSUL CIA. LTDA.</t>
  </si>
  <si>
    <t>JIPIJAPA</t>
  </si>
  <si>
    <t>2016-02-22</t>
  </si>
  <si>
    <t>1090409020000000000</t>
  </si>
  <si>
    <t>MERA CEVALLOS CARLOS LAUREANO</t>
  </si>
  <si>
    <t>2016-03-09</t>
  </si>
  <si>
    <t>1340609010000000000</t>
  </si>
  <si>
    <t>GEINCOSOLUTION CIA.LTDA.</t>
  </si>
  <si>
    <t>2016-06-27</t>
  </si>
  <si>
    <t>1180406011000000000</t>
  </si>
  <si>
    <t>GONZALEZ POLO JORGE ENRIQUE</t>
  </si>
  <si>
    <t>2017-05-24</t>
  </si>
  <si>
    <t>1090704006000000000</t>
  </si>
  <si>
    <t>ECUAMBIENTE CONSULTING GROUP CIA. LTDA.</t>
  </si>
  <si>
    <t>2017-05-16</t>
  </si>
  <si>
    <t>1060613020000000000</t>
  </si>
  <si>
    <t>FIDEICOMISO INMOBILIARIO OH</t>
  </si>
  <si>
    <t>2017-06-14</t>
  </si>
  <si>
    <t>1220506012000000000</t>
  </si>
  <si>
    <t>HARO PAEZ EDGAR CAMILO</t>
  </si>
  <si>
    <t>KENNEDY</t>
  </si>
  <si>
    <t>2017-06-23</t>
  </si>
  <si>
    <t>Administración Zonal la Delicia</t>
  </si>
  <si>
    <t>1340610004000000000</t>
  </si>
  <si>
    <t>SERRANO COELLO LUCAS GUILLERMO</t>
  </si>
  <si>
    <t>2017-06-26</t>
  </si>
  <si>
    <t>1320601037000000000</t>
  </si>
  <si>
    <t>2017-07-24</t>
  </si>
  <si>
    <t>2017-02-01</t>
  </si>
  <si>
    <t>1130304021000000000</t>
  </si>
  <si>
    <t>MARTINEZ CUEVA LUIS ALFREDO</t>
  </si>
  <si>
    <t>2017-02-08</t>
  </si>
  <si>
    <t>1180908005000000000</t>
  </si>
  <si>
    <t>2017-08-04</t>
  </si>
  <si>
    <t>1260702021000000000</t>
  </si>
  <si>
    <t>VIZCAINO SIERRA MANUEL NORBERTO</t>
  </si>
  <si>
    <t>A603-35</t>
  </si>
  <si>
    <t>2017-08-29</t>
  </si>
  <si>
    <t>1180304020000000000</t>
  </si>
  <si>
    <t>CONSTRUCTORA ARQUITECTURA Y DISEÑO DAZA LEON DZL CIA. LTDA.</t>
  </si>
  <si>
    <t>2017-01-20</t>
  </si>
  <si>
    <t>1080703007000000000</t>
  </si>
  <si>
    <t>CORDOVA CARVAJAL RAFAEL LEONARDO</t>
  </si>
  <si>
    <t>2017-04-06</t>
  </si>
  <si>
    <t>1270704019000000000</t>
  </si>
  <si>
    <t>ALDAS ROSAS JAIME ROBERTH</t>
  </si>
  <si>
    <t>COMITÉ DEL PUEBLO</t>
  </si>
  <si>
    <t>2018-05-04</t>
  </si>
  <si>
    <t>1310607010000000000</t>
  </si>
  <si>
    <t>CONSTRUBENTHO CONSTRUCCIONES S.A.</t>
  </si>
  <si>
    <t>2017-10-26</t>
  </si>
  <si>
    <t>1380907015000000000</t>
  </si>
  <si>
    <t>BORJA MANTILLA VICTOR EDUARDO</t>
  </si>
  <si>
    <t>CARCELÉN</t>
  </si>
  <si>
    <t>B303-50</t>
  </si>
  <si>
    <t>2018-04-11</t>
  </si>
  <si>
    <t>1270706016000000000</t>
  </si>
  <si>
    <t>PAREDES BERNAL FREDDY ARMANDO</t>
  </si>
  <si>
    <t>2018-05-14</t>
  </si>
  <si>
    <t>CONJUNTO HABITACIONAL ANDALUZ III</t>
  </si>
  <si>
    <t>2018-07-18</t>
  </si>
  <si>
    <t>Administración Zonal Tumbaco</t>
  </si>
  <si>
    <t>1001404020000000000</t>
  </si>
  <si>
    <t>MONCAYO ENRIQUEZ MARIA DE LOS ANGELES</t>
  </si>
  <si>
    <t>CUMBAYÁ</t>
  </si>
  <si>
    <t>2018-06-19</t>
  </si>
  <si>
    <t>2001702009000000000</t>
  </si>
  <si>
    <t>INMOBILIARIA CONSTRUHORIZON ECUADOR S.A.</t>
  </si>
  <si>
    <t>TUMBACO</t>
  </si>
  <si>
    <t>A1002-35</t>
  </si>
  <si>
    <t>2018-07-11</t>
  </si>
  <si>
    <t>1320615007000000000</t>
  </si>
  <si>
    <t>CADENA VIVAS LUIS ALFREDO</t>
  </si>
  <si>
    <t>2017-09-18</t>
  </si>
  <si>
    <t>1270219009000000000</t>
  </si>
  <si>
    <t>GAIBOR ESCOBAR GLADYS ZULEMA</t>
  </si>
  <si>
    <t>COTOCOLLAO</t>
  </si>
  <si>
    <t>2018-06-22</t>
  </si>
  <si>
    <t>1130202002000000000</t>
  </si>
  <si>
    <t>THIARAM CONSTRUCTORA CIA LTDA</t>
  </si>
  <si>
    <t>2018-08-02</t>
  </si>
  <si>
    <t>2017-11-14</t>
  </si>
  <si>
    <t>1220311018000000000</t>
  </si>
  <si>
    <t>B &amp; V CONSTRUCCIONES ASOCIACION DE CUENTAS EN PARTICIPACION</t>
  </si>
  <si>
    <t>2018-10-18</t>
  </si>
  <si>
    <t>1170313012000000000</t>
  </si>
  <si>
    <t>ALVAREZ BRAVO CONSTRUCTORES S.A.</t>
  </si>
  <si>
    <t>COCHAPAMBA</t>
  </si>
  <si>
    <t>A610-50</t>
  </si>
  <si>
    <t>2018-12-18</t>
  </si>
  <si>
    <t>1070115008000000000</t>
  </si>
  <si>
    <t>RAMIREZ PALMA NEY ARTEMIO</t>
  </si>
  <si>
    <t>BELISARIO QUEVEDO</t>
  </si>
  <si>
    <t>2018-09-10</t>
  </si>
  <si>
    <t>1270704018000000000</t>
  </si>
  <si>
    <t>SANTOS MOREANO VICTOR HUGO</t>
  </si>
  <si>
    <t>2018-12-13</t>
  </si>
  <si>
    <t>1320601064000000000</t>
  </si>
  <si>
    <t>2019-02-06</t>
  </si>
  <si>
    <t>1130303008000000000</t>
  </si>
  <si>
    <t>ZONA URBANISTICA DE ASIGNACION ESPECIAL</t>
  </si>
  <si>
    <t>2019-02-27</t>
  </si>
  <si>
    <t>1130301010000000000</t>
  </si>
  <si>
    <t>NARANJO ANDRADE ANTONIO XAVIER</t>
  </si>
  <si>
    <t>2019-01-18</t>
  </si>
  <si>
    <t>1130901002000000000</t>
  </si>
  <si>
    <t>CONSTRUCTORA ANDRADE RODAS VIP S.A.</t>
  </si>
  <si>
    <t>2019-06-24</t>
  </si>
  <si>
    <t>1260706010000000000</t>
  </si>
  <si>
    <t>2019-02-18</t>
  </si>
  <si>
    <t>1090705017000000000</t>
  </si>
  <si>
    <t>KRUGERCORPORATION S.A.</t>
  </si>
  <si>
    <t>2019-06-03</t>
  </si>
  <si>
    <t>1310602015000000000</t>
  </si>
  <si>
    <t>PLACE  y  HOME SOCIEDAD CIVIL Y COMERCIAL</t>
  </si>
  <si>
    <t>2019-07-05</t>
  </si>
  <si>
    <t>2019-01-29</t>
  </si>
  <si>
    <t>1160703013000000000</t>
  </si>
  <si>
    <t>GUERRA PINO XAVIER CRISTOBAL</t>
  </si>
  <si>
    <t>No.</t>
  </si>
  <si>
    <t>Proyectos que han aplicado al incremento de pisos por ZUAE</t>
  </si>
  <si>
    <t>Eco-Eficiencia</t>
  </si>
  <si>
    <t>METRO</t>
  </si>
  <si>
    <t># de proyectos</t>
  </si>
  <si>
    <t>Total recaudado</t>
  </si>
  <si>
    <r>
      <t># de m</t>
    </r>
    <r>
      <rPr>
        <sz val="10"/>
        <color theme="1"/>
        <rFont val="Calibri"/>
        <family val="2"/>
      </rPr>
      <t>²</t>
    </r>
    <r>
      <rPr>
        <sz val="10"/>
        <color theme="1"/>
        <rFont val="Rockwell"/>
        <family val="2"/>
      </rPr>
      <t xml:space="preserve"> adicionales</t>
    </r>
  </si>
  <si>
    <t>Promedio de # de pisos adicionales</t>
  </si>
  <si>
    <t>2013-05-07</t>
  </si>
  <si>
    <t xml:space="preserve">Secretaría de Territorio Hábitat y Vivienda </t>
  </si>
  <si>
    <t>1090506008000000000</t>
  </si>
  <si>
    <t>ROSERO MERA JORGE DAVID</t>
  </si>
  <si>
    <t>ECOEFICIENCIA</t>
  </si>
  <si>
    <t>1020507005000000000</t>
  </si>
  <si>
    <t>COMPANIA ATISCODE STRATEGIC COMMUNICATIO</t>
  </si>
  <si>
    <t>2012-08-07</t>
  </si>
  <si>
    <t>1110601009000000000</t>
  </si>
  <si>
    <t xml:space="preserve">ALVAREZCONST S A </t>
  </si>
  <si>
    <t>2013-12-23</t>
  </si>
  <si>
    <t>1060501003000000000</t>
  </si>
  <si>
    <t>FACULTAD LATINOAMERICANA DE CIENCIAS SOCIALES FLACSO</t>
  </si>
  <si>
    <t>1100603036000000000</t>
  </si>
  <si>
    <t>HE FAQIANG</t>
  </si>
  <si>
    <t>1110601058000000000</t>
  </si>
  <si>
    <t>2014-05-13</t>
  </si>
  <si>
    <t>1051102025000000000</t>
  </si>
  <si>
    <t>VALLEJO BORJA PATRICIA</t>
  </si>
  <si>
    <t>Cumbaya</t>
  </si>
  <si>
    <t>1080505001000000000</t>
  </si>
  <si>
    <t>GONZALO LEON SERRANO CONSTRUCTORES S A</t>
  </si>
  <si>
    <t>2013-11-01</t>
  </si>
  <si>
    <t>1110601034000000000</t>
  </si>
  <si>
    <t>FINLANDIA</t>
  </si>
  <si>
    <t>2013-08-15</t>
  </si>
  <si>
    <t>1110605008000000000</t>
  </si>
  <si>
    <t>FIDEICOMISO MERCANTIL HE PARC UNO</t>
  </si>
  <si>
    <t>A812-50</t>
  </si>
  <si>
    <t>1090507016000000000</t>
  </si>
  <si>
    <t>ASOCIACION O CUENTAS EN PARTICIPACION SIGNATURE</t>
  </si>
  <si>
    <t>2013-07-15</t>
  </si>
  <si>
    <t>1090508011000000000</t>
  </si>
  <si>
    <t>AMAZONAS CENTRAL PARK</t>
  </si>
  <si>
    <t>1100606010000000000</t>
  </si>
  <si>
    <t>1051202005000000000</t>
  </si>
  <si>
    <t>VANGUARDIA DE MERCADOS LATINOS C A</t>
  </si>
  <si>
    <t>1120506008000000000</t>
  </si>
  <si>
    <t>FIDEICOMISO MERCANTIL METROPOLITAN PARC</t>
  </si>
  <si>
    <t>2013-05-09</t>
  </si>
  <si>
    <t>1100612027000000000</t>
  </si>
  <si>
    <t>FIDEICOMISO MERCANTIL CARCAM</t>
  </si>
  <si>
    <t>2013-12-10</t>
  </si>
  <si>
    <t>1050429002000000000</t>
  </si>
  <si>
    <t>FIDEICOMISO US - MUPI</t>
  </si>
  <si>
    <t>2014-11-24</t>
  </si>
  <si>
    <t>1061202015000000000</t>
  </si>
  <si>
    <t>CASAL RONQUILLO RAUL PATRICIO Y OTROS</t>
  </si>
  <si>
    <t>2014-11-07</t>
  </si>
  <si>
    <t>1080508009000000000</t>
  </si>
  <si>
    <t>FIDEICOMISO MERCANTIL GAIA</t>
  </si>
  <si>
    <t>2014-11-20</t>
  </si>
  <si>
    <t>1391008023000000000</t>
  </si>
  <si>
    <t>PROYECTOS INTELIGENTES INGENIERIA INMOBILIARIA BEST BUILD CIA.LTDA</t>
  </si>
  <si>
    <t>1061201013000000000</t>
  </si>
  <si>
    <t>CONSORCIO URBAN DESING</t>
  </si>
  <si>
    <t>2015-01-26</t>
  </si>
  <si>
    <t>1100612002000000000</t>
  </si>
  <si>
    <t>COSMOPOLITAN-SUITES INMOBILIARIA S.A.</t>
  </si>
  <si>
    <t>1021301006000000000</t>
  </si>
  <si>
    <t>ARTECGROUP S A</t>
  </si>
  <si>
    <t>1100505029000000000</t>
  </si>
  <si>
    <t>ALVAREZCONST S.A.</t>
  </si>
  <si>
    <t>2015-05-21</t>
  </si>
  <si>
    <t>1051201003000000000</t>
  </si>
  <si>
    <t>MALPASO S.C.C.</t>
  </si>
  <si>
    <t>1350906087000000000</t>
  </si>
  <si>
    <t>EGAS SALAZAR ALVARO FERNANDO</t>
  </si>
  <si>
    <t>2015-09-18</t>
  </si>
  <si>
    <t>3020415006001004001</t>
  </si>
  <si>
    <t>OÑA ACOSTA GALO ROLANDO</t>
  </si>
  <si>
    <t>La Libertad</t>
  </si>
  <si>
    <t>D303-80</t>
  </si>
  <si>
    <t>2015-09-25</t>
  </si>
  <si>
    <t>1090608004000000000</t>
  </si>
  <si>
    <t>FIDEICOMISO PLAZA US</t>
  </si>
  <si>
    <t>2015-11-19</t>
  </si>
  <si>
    <t>1070114012000000000</t>
  </si>
  <si>
    <t>PUGA PROANO PATRICIO EDUARDO</t>
  </si>
  <si>
    <t>2015-09-14</t>
  </si>
  <si>
    <t>1320201034000000000</t>
  </si>
  <si>
    <t>FIDEICOMISO INMOBILIARIO BOSQUES DE NAVARRA</t>
  </si>
  <si>
    <t>El Condado</t>
  </si>
  <si>
    <t>2016-06-20</t>
  </si>
  <si>
    <t>1090616007000000000</t>
  </si>
  <si>
    <t>MEDINA AILLON MARCELO FRANCISCO Y OTROS</t>
  </si>
  <si>
    <t>2016-08-29</t>
  </si>
  <si>
    <t>1041603060000000000</t>
  </si>
  <si>
    <t>VAYAS MOSQUERA CARLOS ANDRES</t>
  </si>
  <si>
    <t>2016-01-13</t>
  </si>
  <si>
    <t>2016-05-31</t>
  </si>
  <si>
    <t>1021617007000000000</t>
  </si>
  <si>
    <t>ESTRELLA CASARES JUAN DAVID Y OTROS</t>
  </si>
  <si>
    <t>2016-02-12</t>
  </si>
  <si>
    <t>1090603013000000000</t>
  </si>
  <si>
    <t>1040508006000000000</t>
  </si>
  <si>
    <t>FIDEICOMISO CORPO DOCE</t>
  </si>
  <si>
    <t>1080603031000000000</t>
  </si>
  <si>
    <t>TOPBONARCHITECTURAL S A</t>
  </si>
  <si>
    <t>2016-03-21</t>
  </si>
  <si>
    <t>1100610023000000000</t>
  </si>
  <si>
    <t>ROSERO GUTIERREZ JORGE OLIVER</t>
  </si>
  <si>
    <t>2016-07-28</t>
  </si>
  <si>
    <t>1130610002000000000</t>
  </si>
  <si>
    <t>ALVAREZ BRAVO CONSTRUCTORES S.A</t>
  </si>
  <si>
    <t>2016-06-21</t>
  </si>
  <si>
    <t>1061202010000000000</t>
  </si>
  <si>
    <t>ALARCON FERNANDEZ SALVADOR JAIME PATRICIO</t>
  </si>
  <si>
    <t>2017-03-30</t>
  </si>
  <si>
    <t>1220909005000000000</t>
  </si>
  <si>
    <t>VONLIPPKE MIKETTA ERIKA ELENA</t>
  </si>
  <si>
    <t>Administración Zonal Sur (Eloy Alfaro)</t>
  </si>
  <si>
    <t>2017-05-11</t>
  </si>
  <si>
    <t>1061202007000000000</t>
  </si>
  <si>
    <t>ANDRADE DAVILA VICTOR HUGO Y OTRO</t>
  </si>
  <si>
    <t>2017-07-25</t>
  </si>
  <si>
    <t>1120505003000000000</t>
  </si>
  <si>
    <t>FIDEICOMISO INMOBILIARIO ONE</t>
  </si>
  <si>
    <t>2017-08-28</t>
  </si>
  <si>
    <t>1100610016001001003</t>
  </si>
  <si>
    <t>FIDEICOMISO EDIFICIO TESLA</t>
  </si>
  <si>
    <t>2017-08-17</t>
  </si>
  <si>
    <t>1060502010000000000</t>
  </si>
  <si>
    <t>2016-09-16</t>
  </si>
  <si>
    <t>1021005004000000000</t>
  </si>
  <si>
    <t>ARROYO ROMERO JAIME ANIBAL</t>
  </si>
  <si>
    <t>2016-10-17</t>
  </si>
  <si>
    <t>1041705006000000000</t>
  </si>
  <si>
    <t>PROMOTORA Y PROYECTOS URBAN-PROJECTS S.A.</t>
  </si>
  <si>
    <t>2017-01-11</t>
  </si>
  <si>
    <t>1100405016000000000</t>
  </si>
  <si>
    <t>GAVIDIA VELASTEGUI FANNY ENRIQUETA</t>
  </si>
  <si>
    <t>2017-03-07</t>
  </si>
  <si>
    <t>FIDEICOMISO INMOBILIARIO YOO QUITO</t>
  </si>
  <si>
    <t>2017-11-06</t>
  </si>
  <si>
    <t>1090604020000000000</t>
  </si>
  <si>
    <t>CARAVAGGIO SOCIEDAD CIVIL</t>
  </si>
  <si>
    <t>2018-02-07</t>
  </si>
  <si>
    <t>1120610022000000000</t>
  </si>
  <si>
    <t>BRT_HIPERCENTRO</t>
  </si>
  <si>
    <t>2018-04-04</t>
  </si>
  <si>
    <t>1060203017000000000</t>
  </si>
  <si>
    <t>INMOPROVIBAL S.A.</t>
  </si>
  <si>
    <t>2017-09-22</t>
  </si>
  <si>
    <t>1120504002000000000</t>
  </si>
  <si>
    <t>FIDEICOMISO INMOBILIARIO PARK QUITO</t>
  </si>
  <si>
    <t>2017-11-01</t>
  </si>
  <si>
    <t>1100402013000000000</t>
  </si>
  <si>
    <t>FIDEICOMISO EL PEDREGAL</t>
  </si>
  <si>
    <t>1051202014000000000</t>
  </si>
  <si>
    <t>2018-04-13</t>
  </si>
  <si>
    <t>1100701032000000000</t>
  </si>
  <si>
    <t>GONZALO LEON SERRANO CONSTRUCTORES S.A.</t>
  </si>
  <si>
    <t>MCZ-PUOS_HIPERCENTRO_016CUS</t>
  </si>
  <si>
    <t>2018-05-10</t>
  </si>
  <si>
    <t>2018-06-12</t>
  </si>
  <si>
    <t>1090611021000000000</t>
  </si>
  <si>
    <t>ATCONSTRUCTORES S.A.</t>
  </si>
  <si>
    <t>2018-10-29</t>
  </si>
  <si>
    <t>1080602006001001004</t>
  </si>
  <si>
    <t>LOPEZ YANEZ JORGE GEOVANY</t>
  </si>
  <si>
    <t>1110407009000000000</t>
  </si>
  <si>
    <t>2018-10-02</t>
  </si>
  <si>
    <t>1050608009000000000</t>
  </si>
  <si>
    <t>FIDEICOMISO MUROS</t>
  </si>
  <si>
    <t>2018-10-16</t>
  </si>
  <si>
    <t>1100610016001015001</t>
  </si>
  <si>
    <t>2018-10-11</t>
  </si>
  <si>
    <t>2018-10-23</t>
  </si>
  <si>
    <t>1050608007000000000</t>
  </si>
  <si>
    <t>RODRIGUEZ MORENO COMERCIO Y SERVICIO CIA. LTDA.</t>
  </si>
  <si>
    <t>2020-05-18</t>
  </si>
  <si>
    <t>1150706003000000000</t>
  </si>
  <si>
    <t>MERA ROSERO MONICA MERCEDES</t>
  </si>
  <si>
    <t>ECO-EFICIENTE - AUTOBUS DE TRANSITO RAPIDO HIPERCENTRO</t>
  </si>
  <si>
    <t>2020-01-10</t>
  </si>
  <si>
    <t>1130615075000000000</t>
  </si>
  <si>
    <t>METRO_HIPERCENTRO</t>
  </si>
  <si>
    <t>ECO-EFICIENTE - METRO HIPERCENTRO</t>
  </si>
  <si>
    <t>2019-11-21</t>
  </si>
  <si>
    <t>1140411005000000000</t>
  </si>
  <si>
    <t>GARCES PASTOR RODRIGO HERNAN</t>
  </si>
  <si>
    <t>2019-06-14</t>
  </si>
  <si>
    <t>2019-11-12</t>
  </si>
  <si>
    <t>1090413005000000000</t>
  </si>
  <si>
    <t>EDIFICIO TRIER</t>
  </si>
  <si>
    <t>2019-12-04</t>
  </si>
  <si>
    <t>2020-07-03</t>
  </si>
  <si>
    <t>1110601060000000000</t>
  </si>
  <si>
    <t>FIDEICOMISO SHYRIS 18</t>
  </si>
  <si>
    <t>2020-03-10</t>
  </si>
  <si>
    <t>1080615009000000000</t>
  </si>
  <si>
    <t>DINAMICA-EDGE TOWER</t>
  </si>
  <si>
    <t>2019-08-14</t>
  </si>
  <si>
    <t>1050609022000000000</t>
  </si>
  <si>
    <t>MUCARSEL VASCONEZ ALFREDO DANIEL</t>
  </si>
  <si>
    <t>Tabla Resumen de estadísticas de "Contribución Especial" y "Concesión Onerosa de Derechos"</t>
  </si>
  <si>
    <t>feb 2012 - jul 2020</t>
  </si>
  <si>
    <t>Total</t>
  </si>
  <si>
    <t># de viviendas nuevas a distancias caminables del transporte público</t>
  </si>
  <si>
    <t>Descripción de parámetro</t>
  </si>
  <si>
    <t>Dato</t>
  </si>
  <si>
    <t>Principales estadísticas de parámetros de Eco-Eficiencia de 36 proyectos aprobados</t>
  </si>
  <si>
    <t>Nombre del Proyecto</t>
  </si>
  <si>
    <t>Ubicación</t>
  </si>
  <si>
    <t>Pisos PUOS</t>
  </si>
  <si>
    <t>Pisos solicitados Eco-Eficiencia</t>
  </si>
  <si>
    <t>TOTAL PISOS</t>
  </si>
  <si>
    <t>Constructora / Promotora</t>
  </si>
  <si>
    <t>CONSTRUIBLEC</t>
  </si>
  <si>
    <t>Av. Atahualpa y Av. República</t>
  </si>
  <si>
    <t>Construiblec Cia Ltda.</t>
  </si>
  <si>
    <t>YOO-QUITO</t>
  </si>
  <si>
    <t>Av. Orellana y Av. González Suárez</t>
  </si>
  <si>
    <t>Uribe &amp; Schwarzkopf</t>
  </si>
  <si>
    <t>ONE</t>
  </si>
  <si>
    <t>Av. Naciones Unidas y Av. Río Amazonas</t>
  </si>
  <si>
    <t>UNIQUE</t>
  </si>
  <si>
    <t>TESLA</t>
  </si>
  <si>
    <t>Calle Luxemburgo y Calle Holanda (Sector Rep. Salvador)</t>
  </si>
  <si>
    <t>Alpha Builders</t>
  </si>
  <si>
    <t>NEZU BAMBOO</t>
  </si>
  <si>
    <t>Calle Pablo Herrera (Sector Canal 4)</t>
  </si>
  <si>
    <t>Medina &amp; Bravo Constructora Cia. Ltda.</t>
  </si>
  <si>
    <t>CARAVAGGIO</t>
  </si>
  <si>
    <t>Calle Austria (Sector República del Salvador</t>
  </si>
  <si>
    <t>SMC Proyectos Inmobiliarios</t>
  </si>
  <si>
    <t>EL PEDREGAL</t>
  </si>
  <si>
    <t>Calle Bourgeois (sector Universidad Técnica Equinoccial)</t>
  </si>
  <si>
    <t>CAVCONSTRUCCION Y CONSULTORIA S.A.</t>
  </si>
  <si>
    <t>TERRAPLUS</t>
  </si>
  <si>
    <t>Calle La Tierra y Av. Shyris</t>
  </si>
  <si>
    <t>ROS Constructora</t>
  </si>
  <si>
    <t>OMEGA</t>
  </si>
  <si>
    <t>Calle La Pradera (al frente de patios de ANETA)</t>
  </si>
  <si>
    <t>JAUREGUI &amp; GAIBOR Constructores</t>
  </si>
  <si>
    <t>HUMA</t>
  </si>
  <si>
    <t>Calle Rusia (Sector Repúvblica del Salvador)</t>
  </si>
  <si>
    <t>Alvarez Bravo</t>
  </si>
  <si>
    <t xml:space="preserve">IMAGINE </t>
  </si>
  <si>
    <t>Av. González Suárez y calle Muros</t>
  </si>
  <si>
    <t>HOTEL GO QUITO</t>
  </si>
  <si>
    <t>Av. Eloy Alfaro y calle Catalina Aldaz</t>
  </si>
  <si>
    <t>Grupo GO Galápagos</t>
  </si>
  <si>
    <t>LAFE</t>
  </si>
  <si>
    <t>Calle Alejandro de Valdez y Av. La Gasca</t>
  </si>
  <si>
    <t>MUROS</t>
  </si>
  <si>
    <t>Calle Muros y Av. González Suárez</t>
  </si>
  <si>
    <t>Constructora GERENPRO S.A.</t>
  </si>
  <si>
    <t>BELGICA GARDEN</t>
  </si>
  <si>
    <t>Calle Bélgica y Av. Shyris</t>
  </si>
  <si>
    <t>JLY Construcciones</t>
  </si>
  <si>
    <t>IQON</t>
  </si>
  <si>
    <t>Av. Shyris y Calle Suecia</t>
  </si>
  <si>
    <t>SENSE</t>
  </si>
  <si>
    <t>Av. Shyris y Calle El Telégrafo</t>
  </si>
  <si>
    <t>NAIA</t>
  </si>
  <si>
    <t>Calle Cassanova y Av. Portugal</t>
  </si>
  <si>
    <t>GLS Constructores S.A.</t>
  </si>
  <si>
    <t>SAN AGUSTIN</t>
  </si>
  <si>
    <t>Calle Antonio de Ulloa (Sector Universidad Tecnológica Equinoccial)</t>
  </si>
  <si>
    <t>DALÍ</t>
  </si>
  <si>
    <t>Av. 6 de Diciembre y Tomás de Berlanga</t>
  </si>
  <si>
    <t>ROSERO Constructora</t>
  </si>
  <si>
    <t>AQUARELA</t>
  </si>
  <si>
    <t>Cumbayá</t>
  </si>
  <si>
    <t>KYRIA</t>
  </si>
  <si>
    <t>Calle Grecia y Av. De la República</t>
  </si>
  <si>
    <t>Elmir Grupo Inmobiliario</t>
  </si>
  <si>
    <t>TRIER</t>
  </si>
  <si>
    <t>Calle Alemania y Av. Mariana de Jesús</t>
  </si>
  <si>
    <t>INMOPLUS</t>
  </si>
  <si>
    <t>MUCMAN T.</t>
  </si>
  <si>
    <t>Calle San Ignacio y Av. Orellana</t>
  </si>
  <si>
    <t>Ing. Alfredo Mucarsel Vásconez</t>
  </si>
  <si>
    <t>TENNIS CENTER</t>
  </si>
  <si>
    <t>Calle Fray Francisco Caicedo y Av. Brasil</t>
  </si>
  <si>
    <t>Arq. Hernán Garcés</t>
  </si>
  <si>
    <t>LE BOULEVARD</t>
  </si>
  <si>
    <t>Av. La Coruña y calle Ernesto Noboa Caamaño</t>
  </si>
  <si>
    <t>Compañía Constructora e Inmobiliaria INMOZLION S.A.</t>
  </si>
  <si>
    <t>LOS HUERTOS</t>
  </si>
  <si>
    <t>Calle Juan Murillo y San Gregorio (Sector Universidad Central del Ecuador)</t>
  </si>
  <si>
    <t>Andino &amp; Asociados S.A.</t>
  </si>
  <si>
    <t>LEPARC</t>
  </si>
  <si>
    <t>Av. República del Salvador y calle Moscú</t>
  </si>
  <si>
    <t>Hotel LEPARC S.A.</t>
  </si>
  <si>
    <t>TORRE LIFE</t>
  </si>
  <si>
    <t>Calle Manuel Sánez y Francisco Hernández (Sector Colegio San Gabriel)</t>
  </si>
  <si>
    <t>CONEPAR Cia.Ltda</t>
  </si>
  <si>
    <t>EDGE</t>
  </si>
  <si>
    <t>Av. Diego de Almagro y Av. 6 de Diciembre</t>
  </si>
  <si>
    <t>DINÁMICA de Construcción S.A.</t>
  </si>
  <si>
    <t>ESSENSE</t>
  </si>
  <si>
    <t>Av. 6 de Diciembre y calle Checoslovaquia</t>
  </si>
  <si>
    <t>QORNER</t>
  </si>
  <si>
    <t>Av. Shyris y Av. Portugal</t>
  </si>
  <si>
    <t>MODIGLIANI V</t>
  </si>
  <si>
    <t>Calle el Mercurio y La Razón</t>
  </si>
  <si>
    <t>Burbano y Carrión Constructores</t>
  </si>
  <si>
    <t>LAFUENTE</t>
  </si>
  <si>
    <t>Av. República del Salvador y calle Irlanda</t>
  </si>
  <si>
    <t>ATTIVA</t>
  </si>
  <si>
    <t>Figueroa Ramón Andrés Felipe</t>
  </si>
  <si>
    <t>Proyectos que han obtenido informe favorable de Eco-Eficiencia</t>
  </si>
  <si>
    <r>
      <t>Área de cobertura vegetal en techos y terrazas verdes (m</t>
    </r>
    <r>
      <rPr>
        <sz val="11"/>
        <color theme="1"/>
        <rFont val="Calibri"/>
        <family val="2"/>
      </rPr>
      <t>²</t>
    </r>
    <r>
      <rPr>
        <sz val="11"/>
        <color theme="1"/>
        <rFont val="Rockwell"/>
        <family val="2"/>
        <scheme val="minor"/>
      </rPr>
      <t>)</t>
    </r>
  </si>
  <si>
    <r>
      <t># de m</t>
    </r>
    <r>
      <rPr>
        <sz val="11"/>
        <color theme="1"/>
        <rFont val="Calibri"/>
        <family val="2"/>
      </rPr>
      <t xml:space="preserve">² </t>
    </r>
    <r>
      <rPr>
        <sz val="11"/>
        <color theme="1"/>
        <rFont val="Rockwell"/>
        <family val="1"/>
        <scheme val="minor"/>
      </rPr>
      <t>de área útil de comercios en planta baja</t>
    </r>
  </si>
  <si>
    <t>Capacidad instalada de retención temporal de agua lluvia (litros)</t>
  </si>
  <si>
    <t>Capacidad instalada de reutilización de agua lluvia (litros)</t>
  </si>
  <si>
    <t>Cantidad de estacionamientos para bicicletas en edificios</t>
  </si>
  <si>
    <t>Se han preparado resúmenes con datos estadísticos de los montos recaudados por Contribución Especial y Concesión Onerosa de Derechos, número de proyectos que han aplicado al incremento de pisos por ZUAE y Eco-Eficiencia, y principales estadísticas de los parámetros de eco-eficiencia</t>
  </si>
  <si>
    <t>3. x</t>
  </si>
  <si>
    <t>Incremento del 50% - de 12 a 18 pisos - AIVA 2210</t>
  </si>
  <si>
    <t>Normativa vigente</t>
  </si>
  <si>
    <t>Reducción de COD en 30%</t>
  </si>
  <si>
    <t>Reducción de COD en 50%</t>
  </si>
  <si>
    <t>Reducción de COD en 70%</t>
  </si>
  <si>
    <t>PISOS PUOS</t>
  </si>
  <si>
    <t>50% INCREMENTO DE PISOS</t>
  </si>
  <si>
    <t>Factor de Ajuste: 0.6</t>
  </si>
  <si>
    <t>Factor de Ajuste: 0.42</t>
  </si>
  <si>
    <t>Factor de Ajuste: 0.3</t>
  </si>
  <si>
    <t>Factor de Ajuste: 0.18</t>
  </si>
  <si>
    <t>12 PISOS</t>
  </si>
  <si>
    <t>18 PISOS</t>
  </si>
  <si>
    <t>Área terreno</t>
  </si>
  <si>
    <t>COS TOTAL</t>
  </si>
  <si>
    <t>Costos indirectos</t>
  </si>
  <si>
    <t>ÁREA COS TOTAL</t>
  </si>
  <si>
    <t>Costo terreno</t>
  </si>
  <si>
    <t>Área útil incrementada (excedente de PUOS - Aue)</t>
  </si>
  <si>
    <t>Costos directos</t>
  </si>
  <si>
    <t>Costo del terreno</t>
  </si>
  <si>
    <t>Concesión Onerosa de Derechos</t>
  </si>
  <si>
    <t>Costo directos (CD)</t>
  </si>
  <si>
    <t>Mano de obra</t>
  </si>
  <si>
    <t>Costos Indirectos (CI)</t>
  </si>
  <si>
    <t>TOTAL COSTOS (T+COD+CD+CI)</t>
  </si>
  <si>
    <t>Incidencia de COD en Total de Costos</t>
  </si>
  <si>
    <t>Incremento del 50% - de 16 a 24 pisos - AIVA 1430</t>
  </si>
  <si>
    <t>16 PISOS</t>
  </si>
  <si>
    <t>24 PISOS</t>
  </si>
  <si>
    <t>Incremento del 50% - de 12 a 18 pisos - AIVA 730</t>
  </si>
  <si>
    <t>Factor de Ajuste: 0.4</t>
  </si>
  <si>
    <t>Factor de Ajuste: 0.28</t>
  </si>
  <si>
    <t>Factor de Ajuste: 0.2</t>
  </si>
  <si>
    <t>Factor de Ajuste: 0.12</t>
  </si>
  <si>
    <t>mano de obra</t>
  </si>
  <si>
    <t>No queda claro qué quiere decir con "que se exonere a los edificios de ecoeficientes en materia de estacionamientos..." en el contexto del comentario, pues la normativa vigente ya no exige un mínimo de estacionamientos para aquellos proyectos que se implanten en las áreas especificadas en el Mapa del Anexo 2 de la OM 003.</t>
  </si>
  <si>
    <t>Proyectos que han aplicado al incremento de pisos por Eco-Eficiencia</t>
  </si>
  <si>
    <t>Cantidad de energía aprovechada (generación) en sitio (Kwh/mes)</t>
  </si>
  <si>
    <t>Los proyectos de más de 10.000 metros cuadrados obtienen Certificados de Conformidad de las Entidades Colaboradoras, al igual que los proyectos inferiores a este metraje.  La información que es procesada y generada por las Entidades Colaboradoras es cargada obligatoriamente en el sistema SLUM, y cualquier funcionario municipal puedes solicitar accesos de consulta a dicha información.</t>
  </si>
  <si>
    <t>Constructores independientes, constructores de mediana y gran escala, todo el personal a quien las empresas constructoras dan trabajo, jóvenes profesionales con especializaciones en construcción sostenible, emprendedores y proveedores de insumos y tecnología asociada a la sostenibilidad</t>
  </si>
  <si>
    <t>El procedimiento se acopla a los procedimientos administrativos sancionatorios de la AMC.
El último inciso de la propuesta de texto del artículo 10 de la propuesta de Ordenanza Metropolitana para la Reactivación Económica señala lo siguiente:
"[...] En caso de que el levantamiento topográfico, presente irregularidades o no corresponda al área real del terreno, la entidad de control metropolitano  procederá a suspender la obra hasta solventar el proceso de regularización de excedentes o diferencias de superficies de terreno"</t>
  </si>
  <si>
    <t>Los procesos de análisis de cargas y beneficios son parte integrante del PUGS.
Se presentan los datos estadísticos y financieros de instrumento de incremento de edificabilidad.
El mapa anexo a la OM se encuentra en relación al modelo territorial deseado del PMDOT</t>
  </si>
  <si>
    <t>El artículo 18 respecto de áreas patrimoniales se encuentra en mesas de trabajo de la Comisión de Áreas Históricas y Bienes Patrimoniales</t>
  </si>
  <si>
    <t>X</t>
  </si>
  <si>
    <r>
      <t xml:space="preserve">Porcentaje de "Diversidad de Usos" de proyectos (14) que han aplicado a este parámetro que promueve la </t>
    </r>
    <r>
      <rPr>
        <i/>
        <sz val="11"/>
        <color theme="1"/>
        <rFont val="Rockwell"/>
        <family val="1"/>
        <scheme val="minor"/>
      </rPr>
      <t>ciudad mixta</t>
    </r>
  </si>
  <si>
    <t>Expansión urbana evitada</t>
  </si>
  <si>
    <r>
      <t>m</t>
    </r>
    <r>
      <rPr>
        <sz val="10"/>
        <color theme="1"/>
        <rFont val="Calibri"/>
        <family val="2"/>
      </rPr>
      <t>²</t>
    </r>
  </si>
  <si>
    <t>ha</t>
  </si>
  <si>
    <t>Año</t>
  </si>
  <si>
    <t>Se coordinará con la Dirección Metropolitana de Catastros la revisión del texto del artículo enfocado en la eficiencia y simplificación de los trámites.</t>
  </si>
  <si>
    <t>La regularización de áreas es obligatoria para todos los procesos de habilitación del suelo o edificación. Adicionalmente, se coordinará con la Dirección Metropolitana de Catastros la revisión del texto del artículo enfocado en la eficiencia y simplificación de los trámites.</t>
  </si>
  <si>
    <t>Los tiempos de implementación de proyectos para la reactivación económica son diferentes según la escala de los mismos. Por ejemplo, la implementación de ParQuitos (mobiliario para restaurantes en espacio público) podría tomar entre 2 y 3 semanas; proyectos inmobiliarios pequeños y medianos, entre 1 y 2 años; proyectos de escala grande entre 3 y 5 años.</t>
  </si>
  <si>
    <t>Esta observación no está relacionada al contenido de la propuesta de Ordenanza Metropolitana de Reactivación Económica</t>
  </si>
  <si>
    <t>La incidencia del costo del suelo en el valor final de la vivienda debe ser reducido a través de incentivos que fomente la competitividad de la construcción en altura versus la dispersión urbana. Adicionalmente la STHV se encuentra elaborando la política de vivienda para el DMQ</t>
  </si>
  <si>
    <t>LA STHV se encuentra elaborando el PMDOT y PUGS en coordinación con diferentes actores territoriales, instrumentos que establecerán las estrategias sugeridas</t>
  </si>
  <si>
    <t>Se han preparado resúmenes con datos estadísticos de los montos recaudados por Contribución Especial y Concesión Onerosa de Derechos, número de proyectos que han aplicado al incremento de pisos por ZUAE y Eco-Eficiencia, y principales estadísticas de los parámetros de eco-eficiencia.
Adicionalmente, cabe resaltar lo beneficiarios de la presente propuesta de ordenanza: constructores independientes, constructores de mediana y gran escala, todo el personal a quien las empresas constructoras dan trabajo, jóvenes profesionales con especializaciones en construcción sostenible, emprendedores y proveedores de insumos y tecnología asociada a la sostenibilidad</t>
  </si>
  <si>
    <t>La zonificación define el aprovechamiento del suelo en función del COS TOTAL y de la altura medida en número de pisos.
La LOOTUGS establece en el artículo 72 que la Concesión Onerosa de Derechos se genera por la autorización de un mayor aprovechamiento del suelo.
Es de conocimiento general que un proyecto nunca llega a ocupar el 100% del COS TOTAL debido a la presencia de corredores, gradas, ductos, etc. Sin embargo, construir por encima del número de pisos establecido en el PUOS ya generar un mayor aprovechamiento del suelo, y por ende, se debe calcular la Concesión Onerosa de Derechos de acuerdo a la normativa vigente. 
Los metros cuadrados que no se ocupan en el COS TOTAL no pueden ser transferidos de forma gratuita a pisos adicionales por encima de la altura establecida en el PUOS</t>
  </si>
  <si>
    <t>Concejala Soledad Benítez</t>
  </si>
  <si>
    <t>Reitero la importancia de que se nos remita con ejemplos gráficos y económicos la propuesta que ahora se presenta para el cálculo de la COD, ya que el resultado de la formula cambia al cambiar un factor de esta.</t>
  </si>
  <si>
    <t>Nombre</t>
  </si>
  <si>
    <t>Observación</t>
  </si>
  <si>
    <t>Es esencial saber a qué segmento se están beneficiando con estas reducciones, si estos beneficios serán transmitidos al “consumidor final”, cuál será el valor por vivienda que el promotor ofertará, dónde estarán ubicados, etc. Esto en razón de que en uno de los artículos innumerados se establecen incentivos para un rango determinado de inversión de 2 millones o más. El objetivo debería ser apoyar al sector de la construcción, desde los más pequeños hasta los grandes.</t>
  </si>
  <si>
    <t>Respecto al planteamiento del artículo 16, no se deberían incluir los estudios y diseño del proyecto, ya que se sobreentiende que esto se encuentra dentro de los costos directos e indirectos del propio proyecto, y de incorporarse se generaría un porcentaje representativo del pago en especie que iría destinado a ese fin, cuando la misma norma de COD difiere con esto y de manera acertada</t>
  </si>
  <si>
    <t>Según se indicó existen trámites desde la Dirección de Catastros que se están agilitando, el mismo ejercicio se debe realizar con el resto de dependencias relacionadas con procesos de construcción y habilitación de suelo, ya que como se ha mencionado en reiteradas mesas de trabajo uno de los problemas fundamentales es el tiempo que toman varios trámites y procesos, sumado a la falta de digitalización de estos, que en la mayoría de casos no haría falta hacerlos presencialmente, o documentos como el IRM que podrían ser emitidos digitalmente con la misma validez que el físico; ya que la administración municipal cuenta con mecanismos que pueden hacerlos efectivos de forma inmediata, ya sea por disposición institucional o mediante cualquier tipo de resolución que cuenta el cabildo</t>
  </si>
  <si>
    <t>La reforma propuesta da viabilidad a los PUAE que están en trámite/construcción/implementación y a los nuevos PUAE que ya fueron ingresados y serán tramitados conforme la ordenanza vigente. A partir de la expedición del PUGS regirán las nuevas consideraciones sobre planes complementarios</t>
  </si>
  <si>
    <t xml:space="preserve">La reforma propuesta da viabilidad a los PUAE que están en trámite pues contempla necesidad de habilitar las áreas que fueron aprobadas en la ordenanza del proyecto especial a través del mismo procedimiento </t>
  </si>
  <si>
    <t>Existen 5 PUAE aprobados en inicio de etapa de construcción: ZEDE, San Patricio, Santa Mónica, Holiday Inn, Betania; y 8 que se encuentran en proceso de trámite aún sin aprobación, siendo estos Carretas, San José, 13 de Abril, Flexiplast, Cemexpo, Bosques de la Pampa, Bodegas Boop, Printopac. De la totalidad de proyectos mencionados, 3 contemplan habilitación del suelo.</t>
  </si>
  <si>
    <t>Debido a esa razón se propone una reforma que considere al PUAE como un proceso de habilitación de suelo, cuyo licenciamiento considerará los porcentajes de equipamiento establecidos dentro de la ordenanza que los aprueba.</t>
  </si>
  <si>
    <t>La propuesta de Ordenanza Metropolitana de Reactivación Económica no modificará aspectos relacionados a coeficientes de ocupación del suelo en planta baja que afecten a los retiros; sin embargo la consideración será analizada para su aplicación en el componente urbanístico del Plan de Uso y Gestión del Suelo del DMQ, que la STHV se encuentra desarrollando y será enviado al Concejo Metropolitano de Quito en este año</t>
  </si>
  <si>
    <t>Se acoge sugerencia para el desarrollo del PUGS, en la que ese polígono contemplará excepciones y tratamientos urbanísticos. La Mariscal ha perdido población en los últimos años y su densificación dentro del PUGS considerará el contexto urbanístico, social e histórico en el que se desarrolla.</t>
  </si>
  <si>
    <r>
      <t xml:space="preserve">1. x
</t>
    </r>
    <r>
      <rPr>
        <sz val="12"/>
        <rFont val="Calibri Light"/>
        <family val="2"/>
        <scheme val="major"/>
      </rPr>
      <t>2. x</t>
    </r>
  </si>
  <si>
    <r>
      <t>1. Se han preparado resúmenes con datos estadísticos de los montos recaudados por Contribución Especial y Concesión Onerosa de Derechos, número de proyectos que han aplicado al incremento de pisos por ZUAE y Eco-Eficiencia, y principales estadísticas de los parámetros de eco-eficiencia
2. En el PUGS se está analizando la edificabilidad básica y máxima que podría alcanzar un polígono de intervención territorial, y por ende, sus densidades en función a la dotación actual y futura de servicios y equipamientos</t>
    </r>
    <r>
      <rPr>
        <sz val="12"/>
        <color theme="1"/>
        <rFont val="Calibri Light"/>
        <family val="2"/>
        <scheme val="major"/>
      </rPr>
      <t xml:space="preserve">
3. El Municipio no pierde la capacidad de hacer obra pública. De ser el caso, el privado se encargará de ejecutar la obra planificada por el Municipio, con un recurso público que es la Concesión Onerosa de Derechos</t>
    </r>
  </si>
  <si>
    <t>Esta hoja de cálculo tiene un resumen de la evolución de la recaudación correspondiente al incremento de pisos por suelo creado.
Se ha solicitado información a las entidades colaboradoras sobre los proyectos que están en revisión y están aplicando al incremento de pisos por ZUAE y por Eco-Eficiencia, con la finalidad de tener un estimado de la cantidad de proyectos y potencial monto de recaudación para el 2020 y 2021</t>
  </si>
  <si>
    <t>Se ha incluido una hoja de cálculo con las corridas financieras para varios escenarios de incremento de pisos por eco-eficiencia, con sus respectivos datos de origen y fórmulas de cálculo.</t>
  </si>
  <si>
    <t>La propuesta de incluir los costos indirectos hasta un 10% del costo total del proyecto, se refiere al proyecto de intervención en espacio público (o cualquier otra forma de pago en especie) y no al proyecto edificatorio. Todo pago en especie debe ser valorado por la entidad competente, dependiendo de su naturaleza; por ejemplo, si se trata de espacio público, la obra será valorada por la EPMMOP. La razón de incluir el 10% de costos indirectos es porque en los rubros y precios unitarios que maneja la EPMMOP no se contemplan costos indirectos relacionados, por ejemplo, a los estudios que se deben contratar para desarrollar una propuesta de intervención en espacio público. La inexistencia de esos rubros en la metodología de valoración de la EPMMOP desincentiva el pago en especie por parte de los promotores.</t>
  </si>
  <si>
    <t>1. La respuesta está en curso; la Secretaría esta trabajando en un informe estadístico comparativo entre el volumen de trámites atendidos por el Municipio (2005-2013) y por las Entidades Colaboradoras (2013 hasta la presente fecha) tomando como variable principal: el tiempo de atención por trámite.  Se ha pedido a la Dirección Metropolitana de Informática la información mediante oficio STHV-DMGT-2020-1997-O del 28 de julio de 2020, para que remita la información en formato Excel y poder procesar dicha información.
2. Se acoge la recomendación y se coordinará con la Dirección Metropolitana de Catastros la revisión del texto del artículo enfocado en la eficiencia y simplificación de los trámites.</t>
  </si>
  <si>
    <t>Explica cómo surge el problema en la Contraloría General del Estado en el año 2019 a efectos de que se haga una revisión y se establezca si es el caso, las sanciones respecto de uno de los casos que están involucrados sobre incrementos de altura de edificación, que se encuentra ahora en examen especial.
Sugiere tener el informe de la CGE para tratar los artículos relacionadas con la Ordenanza Nro. 003</t>
  </si>
  <si>
    <t>Las Entidades Colaboradoras actualmente ya revisan el cumplimiento de norma administrativa y regla técnica para los proyectos de mas de 10.000 m2. Lo que se busca con esta reforma  es eliminar la necesidad de emisión de un informe preceptivo por parte de la STHV para este tipo de proyectos, la cual para emitirlo, realiza revisiones similares a las que realizan las Entidades Colaboradoras para emitir los Certificados de Conformidad, duplicando actividades y ralentizando el proceso.</t>
  </si>
  <si>
    <t>En el artículo de regulación de excedentes, habla que deberá cumplir con las normas metropolitanas vigentes, eso ya no habla solo del terreno, sino de las normas constructivas. Debería quitarse, porque actualmente da a entender que el incumplimiento es al levantamiento topográfico y a normas metropolitanas</t>
  </si>
  <si>
    <t>Se modifica el texto del artículo estableciendo 2 procedimientos: uno consecutivo y uno paralelo, y el administrado puede optar por cualquiera de los dos. Adicionalmente se establece la obligación para las Administraciones Zonales sobre la generación de los planes viales de su circunscripción territorial, ya que la actualización de la trama vial es indispensable para permitir que la ciudadanía puede hacer uso y goce del uso del suelo, y adicionalmente permite tener una cartografía depurada respecto de los proyectos viales que realmente se van a ejecutar.</t>
  </si>
  <si>
    <t>La STHV se encuentra en proceso de depuración y actualización del IRM, para que se mantenga permanentemente actualizado, sin embargo, hay información que se requiere de las zonales para cumplir la meta de que se emita de forma electrónica y automática.  Ese es el propósito de las Disposiciones Transitoria Cuarta, Quinta y Sexta del proyecto de Ordenanza Metropolitana, para depurar y actualizar la información vial para el IRM electrónico.</t>
  </si>
  <si>
    <t>El proceso de aprobación de Urbanizaciones, no cambia normativa legislativa emanada del Concejo Metropolitano, sino que es la aplicación directa de la normativa metropolitana vigente para procesos de habilitación de suelo.   Adicionalmente se busca volver más efectivo al proceso de aprobación disminuyendo el número de procesos que se ejecutan (pasan de 6 a 3 procesos)</t>
  </si>
  <si>
    <t>Actualmente se encuentran en etapa de revisión en las Entidades Colaboradoras 8 814 proyectos de edificación.  Adicionalmente mediante Oficio STHV-DMGT-2020-2014-O del 29 de julio de 2020 solicitó a las Entidades Colaboradoras remitan la información de los proyectos que se encuentran en etapa de revisión en las y que hayan registrado en sus proyectos la compra de edificabilidad (ZUAE o Ecoeficiencia).</t>
  </si>
  <si>
    <t>La normativa de incremento de pisos ha permitido capturar aproximadamente 29 millones de dólares. Adicionalmente, la exigencia de los parámetros de eco-eficiencia ha permitido que nuevas tecnologías relacionadas con la sostenibilidad, sean probadas e incluidas en las edificaciones. Se presentan algunos datos estadísticos asociados a los parámetros de Eco-Eficiencia.
En cuanto al número de proyectos edificatorios, actualmente se encuentran en etapa de revisión en las Entidades Colaboradoras 8 814 proyectos de edificación.
Adicionalmente, al normativa de incremento de pisos por suelo creado ya incluye directrices de gestión del suelo especificadas en la LOOTUGS, mismas se integrarán al PUGS</t>
  </si>
  <si>
    <t>Las estimaciones de la OIT sugieren que en la ciudad de Quito se perderán más de 89.000 empleos por la emergencia sanitaria, principalmente en el primer semestre del 2020. Ese dato se suma a las cifras pre-crisis de más de 96 mil desempleados, 191 mil subempleados y más de 199 mil personas en condiciones de informalidad.
Las medidas previstas en la presente propuesta de ordenanza buscan contrarrestar esa situación enfocándose en el sector de la construcción.
En la página de la Superintendencia de Compañías se detalla una lista de empresas  que están relacionadas al sector de la construcción de acuerdo al CIIU.
(1533 compañías registradas en Quito) F4100.10 - CONSTRUCCIÓN DE TODO TIPO DE EDIFICIOS RESIDENCIALES: CASAS FAMILIARES INDIVIDUALES, EDIFICIOS MULTIFAMILIARES, INCLUSO EDIFICIOS DE ALTURAS ELEVADAS, VIVIENDAS PARA ANCIANATOS, CASAS PARA BENEFICENCIA, ORFANATOS, CÁRCELES, CUARTELES, CONVENTOS, CASAS RELIGIOSAS. INCLUYE REMODELACIÓN, RENOVACIÓN O REHABILITACIÓN DE ESTRUCTURAS EXISTENTES.
(277 compañías registradas en Quito) F4100.20 - CONSTRUCCIÓN DE TODO TIPO DE EDIFICIOS NO RESIDENCIALES: EDIFICIOS DE PRODUCCIÓN INDUSTRIAL, EJ. FÁBRICAS, TALLERES, PLANTAS DE ENSAMBLAJE, HOSPITALES, ESCUELAS, EDIFICIOS DE OFICINAS, HOTELES, ALMACENES, CENTROS COMERCIALES, BODEGAS, RESTAURANTES, OBSERVATORIOS, IGLESIAS, MUSEOS, AEROPORTUARIOS, PORTUARIOS Y EDIFICIOS DE ESTACIONES DE BUSES, TROLEBUSES, TREN, INCLUSO ESTACIONAMIENTOS SUBTERRÁNEOS, DE INSTALACIONES DEPORTIVAS INTERIORES TECHADAS ETCÉTERA. INCLUYE REMODELACIÓN, RENOVACIÓN O REHABILITACIÓN DE ESTRUCTURAS EXISTENTES.
En cuanto a empleos, se estima un aproximado de 120.000 empleos para el sector de la construcción, cruzando datos de la Población Económicamente Activa de Quito, con el porcentaje de empleo que genera el sector de la construcción (6,8%).</t>
  </si>
  <si>
    <t>La COD no es parte del presupuesto del Municipio; una reducción en el porcentaje de la COD no afecta al presupuesto del Municipio. Si los proyectos edificatorios no compran edificabilidad, ese dinero no ingresa al Municipio.
Es importante mencionar que según un estudio de la Secretaría de Desarrollo Productivo, el crecimiento del sector de la construcción presentó una tasa de crecimiento de -41,5% desde enero a mayo de 2020, y una tasa de crecimiento de -52,8% en mayo de 2020. Estos datos tienen una fuerte repercusión en la generación de empleo (o desempleo) tal como se presentaron los datos en el punto anterior</t>
  </si>
  <si>
    <t>EL artículo 10 ha sido actualizado para establecer dos procesos paralelos. Adicionalmente se coordinará con la Dirección Metropolitana de Catastros la revisión del texto del artículo enfocado en la eficiencia y simplificación de los trámites.</t>
  </si>
  <si>
    <t>Deben ser aclarados: sobre cargas y beneficios de algunas zonas de la ciudad, el sustento legal del proceso de ecoeficiencia, sobre la altura de algunas construcciones, evaluaciones económicas de lo que realmente representa esta reactivación económica,  esos datos deber ser asentados a los polígonos de intervención que se están presentando en el dato adjunto.</t>
  </si>
  <si>
    <t>En la página de la Superintendencia de Compañías se especifica una lista de empresas  que están relacionadas al sector de la construcción de acuerdo al CIIU.
(1533 compañías registradas en Quito) F4100.10 - CONSTRUCCIÓN DE TODO TIPO DE EDIFICIOS RESIDENCIALES: CASAS FAMILIARES INDIVIDUALES, EDIFICIOS MULTIFAMILIARES, INCLUSO EDIFICIOS DE ALTURAS ELEVADAS, VIVIENDAS PARA ANCIANATOS, CASAS PARA BENEFICENCIA, ORFANATOS, CÁRCELES, CUARTELES, CONVENTOS, CASAS RELIGIOSAS. INCLUYE REMODELACIÓN, RENOVACIÓN O REHABILITACIÓN DE ESTRUCTURAS EXISTENTES.
(277 compañías registradas en Quito) F4100.20 - CONSTRUCCIÓN DE TODO TIPO DE EDIFICIOS NO RESIDENCIALES: EDIFICIOS DE PRODUCCIÓN INDUSTRIAL, EJ. FÁBRICAS, TALLERES, PLANTAS DE ENSAMBLAJE, HOSPITALES, ESCUELAS, EDIFICIOS DE OFICINAS, HOTELES, ALMACENES, CENTROS COMERCIALES, BODEGAS, RESTAURANTES, OBSERVATORIOS, IGLESIAS, MUSEOS, AEROPORTUARIOS, PORTUARIOS Y EDIFICIOS DE ESTACIONES DE BUSES, TROLEBUSES, TREN, INCLUSO ESTACIONAMIENTOS SUBTERRÁNEOS, DE INSTALACIONES DEPORTIVAS INTERIORES TECHADAS ETCÉTERA. INCLUYE REMODELACIÓN, RENOVACIÓN O REHABILITACIÓN DE ESTRUCTURAS EXISTENTES.
En cuanto a empleos, se estima un aproximado de 120.000 empleos para el sector de la construcción, cruzando datos de la Población Económicamente Activa de Quito, con el porcentaje de empleo que genera el sector de la construcción (6,8%).
El diagnóstico territorial que forma parte del Plan de Uso y Gestión de Suelo en desarrollo, ha evidenciado la baja consolidación normativa de la meseta central ya servida y equipada, por el contrario, evidencia una acelerada expansión en las periferias cuya dotación de sistemas públicos es deficiente. Se hace importante mejorar la forma como se consolida la meseta central y acoger los contenidos que la ley nacional ha establecido para lograrlo. (mapa MAPA_EDIFICABILIDAD_DMQ_ anexo) Continuar con un modelo de ciudad que no incentiva la consolidación de la clasificación de suelo urbana y permite una sobre ocupación normativa de los territorios rurales afecta la actividad productiva de las parroquias orientales del DMQ.</t>
  </si>
  <si>
    <t>Se presentan datos estadísticos sobre tenencia de vehículos (fuente: INEC)
2011
Vehículos 1.488.000
0,097 vehículos / hab
819.900 hogares con vehículo
20,9% hogares con uno o mas vehículos
Población 15.225.000
Hogares 3.923.000
Vehículos / hogar 0,38
2018 
Vehículos 2.403.000
0,14 vehículos/ hab 
Población 17.096.000
Hogares 4.406.000
Hogares con uno o mas vehículos 913.000 (proyección manteniendo 0,38 vehículos por hogar como constante) 
20.7% hogares con vehículos</t>
  </si>
  <si>
    <r>
      <t xml:space="preserve">1. </t>
    </r>
    <r>
      <rPr>
        <sz val="12"/>
        <rFont val="Calibri Light"/>
        <family val="2"/>
        <scheme val="major"/>
      </rPr>
      <t>No se acoge.  La STHV está desarrollando instrumentos normativos dentro del PUGS para la gestión de suelo en zonas de la ciudad como las que se encuentran dentro de polígonos de intervención territorial y tratamientos de conservación.</t>
    </r>
    <r>
      <rPr>
        <sz val="12"/>
        <color theme="1"/>
        <rFont val="Calibri Light"/>
        <family val="2"/>
        <scheme val="major"/>
      </rPr>
      <t xml:space="preserve">
2</t>
    </r>
    <r>
      <rPr>
        <sz val="12"/>
        <rFont val="Calibri Light"/>
        <family val="2"/>
        <scheme val="major"/>
      </rPr>
      <t>.  El Plan  Especial La Mariscal está siendo revisado para su homologación y articulación con el PUGS, de acuerdo a los instrumentos establecidos por la Ley Orgánica de Ordenamiento Territorial, Uso y Gestión de Suelo que establece la delimitación de tratamientos urbanísticos y la aplicación de la normativa urbanística dentro de los mismos, de acuerdo a sus características territoriales, sociales, históricas, económicas. Dentro de esta ley se establece además la posibilidad de tener edificabilidad básica, máxima y específica máxima y cuáles serán los estándares urbanísticos para alcanzarlas.</t>
    </r>
    <r>
      <rPr>
        <sz val="12"/>
        <color theme="1"/>
        <rFont val="Calibri Light"/>
        <family val="2"/>
        <scheme val="major"/>
      </rPr>
      <t xml:space="preserve">
3. La normativa de incremento de pisos por eco-eficiencia ya prevé la obligatoriedad de incluir parqueaderos de bicicleta en los proyectos.</t>
    </r>
  </si>
  <si>
    <t>Se ha incluido una hoja de cálculo con las corridas financieras para varios escenarios de incremento de pisos por eco-eficiencia, con sus respectivos datos de origen y fórmulas de cálculo.
Adicionalmente se presentan datos de potenciales beneficiarios:
En la página de la Superintendencia de Compañías se especifica una lista de empresas  que están relacionadas al sector de la construcción de acuerdo al CIIU.
(1533 compañías registradas en Quito) F4100.10 - CONSTRUCCIÓN DE TODO TIPO DE EDIFICIOS RESIDENCIALES: CASAS FAMILIARES INDIVIDUALES, EDIFICIOS MULTIFAMILIARES, INCLUSO EDIFICIOS DE ALTURAS ELEVADAS, VIVIENDAS PARA ANCIANATOS, CASAS PARA BENEFICENCIA, ORFANATOS, CÁRCELES, CUARTELES, CONVENTOS, CASAS RELIGIOSAS. INCLUYE REMODELACIÓN, RENOVACIÓN O REHABILITACIÓN DE ESTRUCTURAS EXISTENTES.
(277 compañías registradas en Quito) F4100.20 - CONSTRUCCIÓN DE TODO TIPO DE EDIFICIOS NO RESIDENCIALES: EDIFICIOS DE PRODUCCIÓN INDUSTRIAL, EJ. FÁBRICAS, TALLERES, PLANTAS DE ENSAMBLAJE, HOSPITALES, ESCUELAS, EDIFICIOS DE OFICINAS, HOTELES, ALMACENES, CENTROS COMERCIALES, BODEGAS, RESTAURANTES, OBSERVATORIOS, IGLESIAS, MUSEOS, AEROPORTUARIOS, PORTUARIOS Y EDIFICIOS DE ESTACIONES DE BUSES, TROLEBUSES, TREN, INCLUSO ESTACIONAMIENTOS SUBTERRÁNEOS, DE INSTALACIONES DEPORTIVAS INTERIORES TECHADAS ETCÉTERA. INCLUYE REMODELACIÓN, RENOVACIÓN O REHABILITACIÓN DE ESTRUCTURAS EXISTENTES.
En cuanto a empleos, se estima un aproximado de 120.000 empleos para el sector de la construcción, cruzando datos de la Población Económicamente Activa de Quito, con el porcentaje de empleo que genera el sector de la construcción (6,8%).</t>
  </si>
  <si>
    <t>Solicitudes y envíos de información formales sobre la propuesta de Ordenanza Metropolitana de Reactivación Económica</t>
  </si>
  <si>
    <t>Se han preparado resúmenes con datos estadísticos de los montos recaudados por Contribución Especial y Concesión Onerosa de Derechos, número de proyectos que han aplicado al incremento de pisos por ZUAE y Eco-Eficiencia, y principales estadísticas de los parámetros de eco-eficiencia
Sobre potenciales beneficiarios se presentan los siguientes datos: 
En la página de la Superintendencia de Compañías se detalla una lista de empresas  que están relacionadas al sector de la construcción de acuerdo al CIIU.
(1533 compañías registradas en Quito) F4100.10 - CONSTRUCCIÓN DE TODO TIPO DE EDIFICIOS RESIDENCIALES: CASAS FAMILIARES INDIVIDUALES, EDIFICIOS MULTIFAMILIARES, INCLUSO EDIFICIOS DE ALTURAS ELEVADAS, VIVIENDAS PARA ANCIANATOS, CASAS PARA BENEFICENCIA, ORFANATOS, CÁRCELES, CUARTELES, CONVENTOS, CASAS RELIGIOSAS. INCLUYE REMODELACIÓN, RENOVACIÓN O REHABILITACIÓN DE ESTRUCTURAS EXISTENTES.
(277 compañías registradas en Quito) F4100.20 - CONSTRUCCIÓN DE TODO TIPO DE EDIFICIOS NO RESIDENCIALES: EDIFICIOS DE PRODUCCIÓN INDUSTRIAL, EJ. FÁBRICAS, TALLERES, PLANTAS DE ENSAMBLAJE, HOSPITALES, ESCUELAS, EDIFICIOS DE OFICINAS, HOTELES, ALMACENES, CENTROS COMERCIALES, BODEGAS, RESTAURANTES, OBSERVATORIOS, IGLESIAS, MUSEOS, AEROPORTUARIOS, PORTUARIOS Y EDIFICIOS DE ESTACIONES DE BUSES, TROLEBUSES, TREN, INCLUSO ESTACIONAMIENTOS SUBTERRÁNEOS, DE INSTALACIONES DEPORTIVAS INTERIORES TECHADAS ETCÉTERA. INCLUYE REMODELACIÓN, RENOVACIÓN O REHABILITACIÓN DE ESTRUCTURAS EXISTENTES.
En cuanto a empleos, se estima un aproximado de 120.000 empleos para el sector de la construcción, cruzando datos de la Población Económicamente Activa de Quito, con el porcentaje de empleo que genera el sector de la construcción (6,8%).</t>
  </si>
  <si>
    <t>En el artículo 17 se plantea incrementar tolerancias para ampliar la cantidad de estacionamientos en proyectos que se beneficiarían con incremento de altura, y que además se encuentran aledañas a zonas provistas con transporte público como BRTs, Metro, etc., siendo la idea inicial incentivar y fortalecer los medios de transporte alternativo y la disminución del uso del transporte privado; por ello esta propuesta debe analizarse mejor. Además solicito se explique en base a que parámetros y lógica se determinó el incremento de un estacionamiento adicional para viviendas de hasta 65 m2 y una tolerancia adicional que del 20 y 40% para las viviendas que superen esta área.</t>
  </si>
  <si>
    <t>Se modifica la propuesta de artículo  para que contemple 15% de tolerancia para viviendas mayores a 65 metros cuadrados que se implanten en zonas de influencia METRO y 30% para de tolerancia para viviendas mayores a 65 metros cuadrados que se implanten en zonas de influencia del BRT. Se mantiene la disposición de restringir la colocación de máximo un estacionamiento por vivienda menor a 65 metros cuadrados.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</si>
</sst>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0.000"/>
  </numFmts>
  <fonts count="23" x14ac:knownFonts="1">
    <font>
      <sz val="12"/>
      <color theme="1"/>
      <name val="Rockwell"/>
      <family val="2"/>
      <scheme val="minor"/>
    </font>
    <font>
      <sz val="11"/>
      <color theme="1"/>
      <name val="Rockwell"/>
      <family val="2"/>
      <scheme val="minor"/>
    </font>
    <font>
      <sz val="11"/>
      <color theme="1"/>
      <name val="Rockwell"/>
      <family val="2"/>
      <scheme val="minor"/>
    </font>
    <font>
      <sz val="12"/>
      <color theme="1"/>
      <name val="Calibri Light"/>
      <family val="2"/>
      <scheme val="major"/>
    </font>
    <font>
      <b/>
      <sz val="12"/>
      <color theme="1"/>
      <name val="Calibri Light"/>
      <family val="2"/>
      <scheme val="major"/>
    </font>
    <font>
      <sz val="12"/>
      <name val="Calibri Light"/>
      <family val="2"/>
      <scheme val="major"/>
    </font>
    <font>
      <sz val="12"/>
      <color theme="1"/>
      <name val="Rockwell"/>
      <family val="2"/>
      <scheme val="minor"/>
    </font>
    <font>
      <sz val="10"/>
      <color theme="1"/>
      <name val="Rockwell"/>
      <family val="2"/>
      <scheme val="minor"/>
    </font>
    <font>
      <b/>
      <sz val="14"/>
      <color theme="1"/>
      <name val="Rockwell"/>
      <family val="1"/>
      <scheme val="minor"/>
    </font>
    <font>
      <sz val="10"/>
      <color theme="1"/>
      <name val="Calibri"/>
      <family val="2"/>
    </font>
    <font>
      <sz val="10"/>
      <color theme="1"/>
      <name val="Rockwell"/>
      <family val="2"/>
    </font>
    <font>
      <b/>
      <sz val="10"/>
      <color theme="1"/>
      <name val="Rockwell"/>
      <family val="2"/>
      <scheme val="minor"/>
    </font>
    <font>
      <b/>
      <sz val="10"/>
      <color theme="0"/>
      <name val="Rockwell"/>
      <family val="2"/>
      <scheme val="minor"/>
    </font>
    <font>
      <b/>
      <sz val="9"/>
      <color theme="0"/>
      <name val="Segoe UI"/>
      <family val="2"/>
      <charset val="1"/>
    </font>
    <font>
      <b/>
      <sz val="10"/>
      <color theme="0"/>
      <name val="Rockwell"/>
      <family val="1"/>
      <scheme val="minor"/>
    </font>
    <font>
      <b/>
      <sz val="14"/>
      <color theme="0"/>
      <name val="Rockwell"/>
      <family val="1"/>
      <scheme val="minor"/>
    </font>
    <font>
      <sz val="11"/>
      <color theme="1"/>
      <name val="Calibri"/>
      <family val="2"/>
    </font>
    <font>
      <b/>
      <sz val="10"/>
      <color theme="1"/>
      <name val="Rockwell"/>
      <family val="1"/>
      <scheme val="minor"/>
    </font>
    <font>
      <b/>
      <sz val="11"/>
      <color theme="1"/>
      <name val="Rockwell"/>
      <family val="1"/>
      <scheme val="minor"/>
    </font>
    <font>
      <b/>
      <sz val="16"/>
      <color theme="0"/>
      <name val="Rockwell"/>
      <family val="1"/>
      <scheme val="minor"/>
    </font>
    <font>
      <sz val="11"/>
      <color theme="1"/>
      <name val="Rockwell"/>
      <family val="1"/>
      <scheme val="minor"/>
    </font>
    <font>
      <i/>
      <sz val="11"/>
      <color theme="1"/>
      <name val="Rockwell"/>
      <family val="1"/>
      <scheme val="minor"/>
    </font>
    <font>
      <b/>
      <sz val="14"/>
      <color theme="1"/>
      <name val="Calibri Light"/>
      <family val="2"/>
      <scheme val="major"/>
    </font>
  </fonts>
  <fills count="22">
    <fill>
      <patternFill patternType="none"/>
    </fill>
    <fill>
      <patternFill patternType="gray125"/>
    </fill>
    <fill>
      <patternFill patternType="solid">
        <fgColor theme="6"/>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249977111117893"/>
        <bgColor indexed="64"/>
      </patternFill>
    </fill>
    <fill>
      <patternFill patternType="solid">
        <fgColor rgb="FF99FF99"/>
        <bgColor indexed="64"/>
      </patternFill>
    </fill>
    <fill>
      <patternFill patternType="solid">
        <fgColor rgb="FF002060"/>
        <bgColor indexed="64"/>
      </patternFill>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auto="1"/>
      </right>
      <top/>
      <bottom style="thin">
        <color auto="1"/>
      </bottom>
      <diagonal/>
    </border>
    <border>
      <left style="medium">
        <color indexed="64"/>
      </left>
      <right style="thin">
        <color auto="1"/>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164" fontId="6" fillId="0" borderId="0" applyFont="0" applyFill="0" applyBorder="0" applyAlignment="0" applyProtection="0"/>
    <xf numFmtId="9" fontId="6" fillId="0" borderId="0" applyFont="0" applyFill="0" applyBorder="0" applyAlignment="0" applyProtection="0"/>
  </cellStyleXfs>
  <cellXfs count="186">
    <xf numFmtId="0" fontId="0" fillId="0" borderId="0" xfId="0"/>
    <xf numFmtId="0" fontId="3" fillId="0" borderId="0" xfId="0" applyFont="1"/>
    <xf numFmtId="0" fontId="3" fillId="7" borderId="1" xfId="0" applyFont="1" applyFill="1" applyBorder="1" applyAlignment="1">
      <alignment vertical="center" wrapText="1"/>
    </xf>
    <xf numFmtId="0" fontId="4" fillId="0" borderId="0" xfId="0" applyFont="1" applyAlignment="1">
      <alignment horizontal="center" vertical="center"/>
    </xf>
    <xf numFmtId="0" fontId="4" fillId="7"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6" borderId="1" xfId="0" applyFont="1" applyFill="1" applyBorder="1" applyAlignment="1">
      <alignment horizontal="center" vertical="center"/>
    </xf>
    <xf numFmtId="0" fontId="3" fillId="7" borderId="1" xfId="0" applyFont="1" applyFill="1" applyBorder="1" applyAlignment="1">
      <alignment horizontal="center" vertical="center"/>
    </xf>
    <xf numFmtId="0" fontId="3" fillId="0" borderId="0" xfId="0" applyFont="1" applyAlignment="1">
      <alignment horizontal="center" vertical="center"/>
    </xf>
    <xf numFmtId="0" fontId="3" fillId="4" borderId="1" xfId="0" applyFont="1" applyFill="1" applyBorder="1" applyAlignment="1">
      <alignment vertical="center" wrapText="1"/>
    </xf>
    <xf numFmtId="0" fontId="3" fillId="4" borderId="1" xfId="0" applyFont="1" applyFill="1" applyBorder="1" applyAlignment="1">
      <alignment horizontal="center" vertical="center" wrapText="1"/>
    </xf>
    <xf numFmtId="0" fontId="3" fillId="0" borderId="0" xfId="0" applyFont="1" applyAlignment="1">
      <alignment wrapText="1"/>
    </xf>
    <xf numFmtId="0" fontId="3" fillId="2"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0" fontId="3" fillId="6" borderId="1" xfId="0" applyFont="1" applyFill="1" applyBorder="1" applyAlignment="1">
      <alignment horizontal="left" vertical="center" wrapText="1"/>
    </xf>
    <xf numFmtId="0" fontId="3" fillId="7" borderId="1" xfId="0" applyFont="1" applyFill="1" applyBorder="1" applyAlignment="1">
      <alignment horizontal="left" vertical="center" wrapText="1"/>
    </xf>
    <xf numFmtId="0" fontId="3" fillId="0" borderId="0" xfId="0" applyFont="1" applyAlignment="1">
      <alignment horizontal="left" vertical="center" wrapText="1"/>
    </xf>
    <xf numFmtId="0" fontId="4" fillId="4"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0" borderId="0" xfId="0" applyFont="1" applyAlignment="1">
      <alignment horizontal="center" vertical="center" wrapText="1"/>
    </xf>
    <xf numFmtId="0" fontId="3" fillId="7" borderId="1" xfId="0" applyFont="1" applyFill="1" applyBorder="1" applyAlignment="1">
      <alignment horizontal="justify"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Fill="1" applyAlignment="1">
      <alignment wrapText="1"/>
    </xf>
    <xf numFmtId="0" fontId="3" fillId="0" borderId="1" xfId="0" applyFont="1" applyFill="1" applyBorder="1" applyAlignment="1">
      <alignment horizontal="left" vertical="center" wrapText="1"/>
    </xf>
    <xf numFmtId="0" fontId="3" fillId="0" borderId="0" xfId="0" applyFont="1" applyFill="1" applyAlignment="1"/>
    <xf numFmtId="0" fontId="3" fillId="0" borderId="0" xfId="0" applyFont="1" applyAlignment="1">
      <alignment horizontal="center" vertical="center" wrapText="1"/>
    </xf>
    <xf numFmtId="0" fontId="4" fillId="7" borderId="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7" fillId="0" borderId="0" xfId="0" applyFont="1"/>
    <xf numFmtId="0" fontId="0" fillId="0" borderId="0" xfId="0" applyFill="1"/>
    <xf numFmtId="0" fontId="7" fillId="0" borderId="1" xfId="0" applyFont="1" applyBorder="1"/>
    <xf numFmtId="1" fontId="7" fillId="0" borderId="1" xfId="0" applyNumberFormat="1" applyFont="1" applyBorder="1" applyAlignment="1">
      <alignment horizontal="right"/>
    </xf>
    <xf numFmtId="2" fontId="7" fillId="0" borderId="1" xfId="0" applyNumberFormat="1" applyFont="1" applyBorder="1" applyAlignment="1">
      <alignment horizontal="right"/>
    </xf>
    <xf numFmtId="164" fontId="7" fillId="0" borderId="1" xfId="1" applyFont="1" applyBorder="1" applyAlignment="1">
      <alignment horizontal="right"/>
    </xf>
    <xf numFmtId="14" fontId="7" fillId="0" borderId="1" xfId="0" applyNumberFormat="1" applyFont="1" applyBorder="1"/>
    <xf numFmtId="0" fontId="7" fillId="0" borderId="1" xfId="0" applyFont="1" applyFill="1" applyBorder="1"/>
    <xf numFmtId="1" fontId="7" fillId="0" borderId="1" xfId="0" applyNumberFormat="1" applyFont="1" applyFill="1" applyBorder="1" applyAlignment="1">
      <alignment horizontal="right"/>
    </xf>
    <xf numFmtId="2" fontId="7" fillId="0" borderId="1" xfId="0" applyNumberFormat="1" applyFont="1" applyFill="1" applyBorder="1" applyAlignment="1">
      <alignment horizontal="right"/>
    </xf>
    <xf numFmtId="164" fontId="7" fillId="0" borderId="1" xfId="1" applyFont="1" applyFill="1" applyBorder="1" applyAlignment="1">
      <alignment horizontal="right"/>
    </xf>
    <xf numFmtId="14" fontId="7" fillId="0" borderId="1" xfId="0" applyNumberFormat="1" applyFont="1" applyFill="1" applyBorder="1"/>
    <xf numFmtId="0" fontId="7" fillId="0" borderId="0" xfId="0" applyFont="1" applyAlignment="1">
      <alignment horizontal="center" vertical="center"/>
    </xf>
    <xf numFmtId="164" fontId="0" fillId="0" borderId="0" xfId="0" applyNumberFormat="1"/>
    <xf numFmtId="2" fontId="0" fillId="0" borderId="0" xfId="0" applyNumberFormat="1"/>
    <xf numFmtId="0" fontId="7" fillId="12" borderId="1" xfId="0" applyFont="1" applyFill="1" applyBorder="1" applyAlignment="1">
      <alignment horizontal="center" vertical="center"/>
    </xf>
    <xf numFmtId="0" fontId="12" fillId="13" borderId="1" xfId="0" applyFont="1" applyFill="1" applyBorder="1" applyAlignment="1">
      <alignment horizontal="center" vertical="center"/>
    </xf>
    <xf numFmtId="0" fontId="13" fillId="13" borderId="1" xfId="0" applyFont="1" applyFill="1" applyBorder="1"/>
    <xf numFmtId="0" fontId="7" fillId="10" borderId="1" xfId="0" applyFont="1" applyFill="1" applyBorder="1" applyAlignment="1">
      <alignment horizontal="center" vertical="center"/>
    </xf>
    <xf numFmtId="0" fontId="0" fillId="0" borderId="0" xfId="0" applyAlignment="1">
      <alignment horizontal="center" vertical="center"/>
    </xf>
    <xf numFmtId="2" fontId="7" fillId="0" borderId="0" xfId="0" applyNumberFormat="1" applyFont="1" applyAlignment="1">
      <alignment horizontal="center" vertical="center"/>
    </xf>
    <xf numFmtId="165" fontId="0" fillId="0" borderId="0" xfId="0" applyNumberFormat="1"/>
    <xf numFmtId="0" fontId="7" fillId="12" borderId="1" xfId="0" applyFont="1" applyFill="1" applyBorder="1"/>
    <xf numFmtId="0" fontId="14" fillId="15" borderId="1" xfId="0" applyFont="1" applyFill="1" applyBorder="1"/>
    <xf numFmtId="0" fontId="13" fillId="15" borderId="1" xfId="0" applyFont="1" applyFill="1" applyBorder="1"/>
    <xf numFmtId="0" fontId="0" fillId="0" borderId="10" xfId="0" applyBorder="1"/>
    <xf numFmtId="0" fontId="7" fillId="0" borderId="10" xfId="0" applyFont="1" applyBorder="1"/>
    <xf numFmtId="0" fontId="7" fillId="0" borderId="12" xfId="0" applyFont="1" applyBorder="1" applyAlignment="1">
      <alignment wrapText="1"/>
    </xf>
    <xf numFmtId="0" fontId="0" fillId="10" borderId="1" xfId="0" applyFill="1" applyBorder="1" applyAlignment="1">
      <alignment horizontal="center"/>
    </xf>
    <xf numFmtId="164" fontId="7" fillId="10" borderId="1" xfId="1" applyFont="1" applyFill="1" applyBorder="1" applyAlignment="1">
      <alignment horizontal="right" vertical="center"/>
    </xf>
    <xf numFmtId="2" fontId="7" fillId="10" borderId="1" xfId="0" applyNumberFormat="1" applyFont="1" applyFill="1" applyBorder="1" applyAlignment="1">
      <alignment horizontal="center" vertical="center"/>
    </xf>
    <xf numFmtId="165" fontId="7" fillId="10" borderId="13" xfId="0" applyNumberFormat="1" applyFont="1" applyFill="1" applyBorder="1" applyAlignment="1">
      <alignment horizontal="center" vertical="center"/>
    </xf>
    <xf numFmtId="0" fontId="0" fillId="12" borderId="1" xfId="0" applyFill="1" applyBorder="1" applyAlignment="1">
      <alignment horizontal="center"/>
    </xf>
    <xf numFmtId="164" fontId="7" fillId="12" borderId="1" xfId="1" applyFont="1" applyFill="1" applyBorder="1" applyAlignment="1">
      <alignment horizontal="center" vertical="center"/>
    </xf>
    <xf numFmtId="2" fontId="7" fillId="12" borderId="1" xfId="0" applyNumberFormat="1" applyFont="1" applyFill="1" applyBorder="1" applyAlignment="1">
      <alignment horizontal="center" vertical="center"/>
    </xf>
    <xf numFmtId="165" fontId="7" fillId="12" borderId="13" xfId="0" applyNumberFormat="1" applyFont="1" applyFill="1" applyBorder="1" applyAlignment="1">
      <alignment horizontal="center" vertical="center"/>
    </xf>
    <xf numFmtId="164" fontId="7" fillId="0" borderId="0" xfId="1" applyFont="1"/>
    <xf numFmtId="0" fontId="2" fillId="0" borderId="0" xfId="0" applyFont="1" applyBorder="1" applyAlignment="1">
      <alignment vertical="center" wrapText="1"/>
    </xf>
    <xf numFmtId="0" fontId="7" fillId="16" borderId="11" xfId="0" applyFont="1" applyFill="1" applyBorder="1" applyAlignment="1">
      <alignment horizontal="center" vertical="center"/>
    </xf>
    <xf numFmtId="0" fontId="0" fillId="19" borderId="11" xfId="0" applyFill="1" applyBorder="1" applyAlignment="1">
      <alignment horizontal="center" vertical="center"/>
    </xf>
    <xf numFmtId="165" fontId="7" fillId="19" borderId="14" xfId="0" applyNumberFormat="1" applyFont="1" applyFill="1" applyBorder="1" applyAlignment="1">
      <alignment horizontal="center" vertical="center"/>
    </xf>
    <xf numFmtId="0" fontId="2" fillId="19" borderId="11" xfId="0" applyFont="1" applyFill="1" applyBorder="1" applyAlignment="1">
      <alignment horizontal="center" vertical="center"/>
    </xf>
    <xf numFmtId="164" fontId="2" fillId="19" borderId="11" xfId="1" applyFont="1" applyFill="1" applyBorder="1" applyAlignment="1">
      <alignment horizontal="center" vertical="center"/>
    </xf>
    <xf numFmtId="0" fontId="7" fillId="0" borderId="1" xfId="0" applyFont="1" applyBorder="1" applyAlignment="1">
      <alignment vertical="center" wrapText="1"/>
    </xf>
    <xf numFmtId="0" fontId="7"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2" fillId="16" borderId="11" xfId="0" applyFont="1" applyFill="1" applyBorder="1" applyAlignment="1">
      <alignment horizontal="left" vertical="center"/>
    </xf>
    <xf numFmtId="2" fontId="2" fillId="16" borderId="11" xfId="0" applyNumberFormat="1" applyFont="1" applyFill="1" applyBorder="1" applyAlignment="1">
      <alignment horizontal="left" vertical="center"/>
    </xf>
    <xf numFmtId="2" fontId="2" fillId="16" borderId="14" xfId="0" applyNumberFormat="1" applyFont="1" applyFill="1" applyBorder="1" applyAlignment="1">
      <alignment horizontal="left" vertical="center"/>
    </xf>
    <xf numFmtId="0" fontId="7" fillId="0" borderId="21" xfId="0" applyFont="1" applyFill="1" applyBorder="1" applyAlignment="1">
      <alignment horizontal="right" vertical="center" wrapText="1"/>
    </xf>
    <xf numFmtId="0" fontId="7" fillId="0" borderId="22" xfId="0" applyFont="1" applyFill="1" applyBorder="1" applyAlignment="1">
      <alignment horizontal="right" vertical="center" wrapText="1"/>
    </xf>
    <xf numFmtId="0" fontId="2" fillId="10" borderId="10" xfId="0" applyFont="1" applyFill="1" applyBorder="1" applyAlignment="1">
      <alignment horizontal="right" vertical="center" wrapText="1"/>
    </xf>
    <xf numFmtId="0" fontId="2" fillId="10" borderId="12" xfId="0" applyFont="1" applyFill="1" applyBorder="1" applyAlignment="1">
      <alignment horizontal="right" vertical="center" wrapText="1"/>
    </xf>
    <xf numFmtId="1" fontId="2" fillId="16" borderId="11" xfId="0" applyNumberFormat="1" applyFont="1" applyFill="1" applyBorder="1" applyAlignment="1">
      <alignment horizontal="left" vertical="center"/>
    </xf>
    <xf numFmtId="0" fontId="7" fillId="0" borderId="26" xfId="0" applyFont="1" applyBorder="1"/>
    <xf numFmtId="0" fontId="7" fillId="0" borderId="0" xfId="0" applyFont="1" applyBorder="1"/>
    <xf numFmtId="0" fontId="7" fillId="0" borderId="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0" xfId="0" applyFont="1" applyBorder="1" applyAlignment="1">
      <alignment horizontal="center" vertical="center"/>
    </xf>
    <xf numFmtId="0" fontId="7" fillId="21" borderId="27" xfId="0" applyFont="1" applyFill="1" applyBorder="1" applyAlignment="1">
      <alignment horizontal="left"/>
    </xf>
    <xf numFmtId="0" fontId="7" fillId="0" borderId="15" xfId="0" applyFont="1" applyBorder="1"/>
    <xf numFmtId="9" fontId="7" fillId="0" borderId="0" xfId="2" applyNumberFormat="1" applyFont="1"/>
    <xf numFmtId="0" fontId="7" fillId="21" borderId="10" xfId="0" applyFont="1" applyFill="1" applyBorder="1" applyAlignment="1">
      <alignment horizontal="left"/>
    </xf>
    <xf numFmtId="9" fontId="7" fillId="0" borderId="0" xfId="2" applyFont="1" applyBorder="1"/>
    <xf numFmtId="164" fontId="7" fillId="0" borderId="0" xfId="1" applyFont="1" applyBorder="1"/>
    <xf numFmtId="0" fontId="11" fillId="21" borderId="10" xfId="0" applyFont="1" applyFill="1" applyBorder="1" applyAlignment="1">
      <alignment horizontal="left" vertical="center" wrapText="1"/>
    </xf>
    <xf numFmtId="164" fontId="7" fillId="0" borderId="0" xfId="1" applyFont="1" applyBorder="1" applyAlignment="1">
      <alignment horizontal="center" vertical="center" wrapText="1"/>
    </xf>
    <xf numFmtId="164" fontId="7" fillId="0" borderId="15" xfId="1" applyFont="1" applyBorder="1"/>
    <xf numFmtId="0" fontId="7" fillId="9" borderId="12" xfId="0" applyFont="1" applyFill="1" applyBorder="1" applyAlignment="1">
      <alignment horizontal="left"/>
    </xf>
    <xf numFmtId="164" fontId="7" fillId="0" borderId="0" xfId="0" applyNumberFormat="1" applyFont="1" applyBorder="1"/>
    <xf numFmtId="164" fontId="7" fillId="0" borderId="0" xfId="0" applyNumberFormat="1" applyFont="1"/>
    <xf numFmtId="0" fontId="7" fillId="9" borderId="28" xfId="0" applyFont="1" applyFill="1" applyBorder="1" applyAlignment="1">
      <alignment horizontal="left"/>
    </xf>
    <xf numFmtId="9" fontId="7" fillId="0" borderId="0" xfId="0" applyNumberFormat="1" applyFont="1"/>
    <xf numFmtId="0" fontId="11" fillId="8" borderId="7" xfId="0" applyFont="1" applyFill="1" applyBorder="1" applyAlignment="1">
      <alignment horizontal="left"/>
    </xf>
    <xf numFmtId="0" fontId="7" fillId="0" borderId="29" xfId="0" applyFont="1" applyBorder="1"/>
    <xf numFmtId="0" fontId="7" fillId="0" borderId="30" xfId="0" applyFont="1" applyBorder="1"/>
    <xf numFmtId="10" fontId="7" fillId="0" borderId="30" xfId="2" applyNumberFormat="1" applyFont="1" applyBorder="1"/>
    <xf numFmtId="10" fontId="7" fillId="0" borderId="30" xfId="2" applyNumberFormat="1" applyFont="1" applyBorder="1" applyAlignment="1">
      <alignment horizontal="center" vertical="center" wrapText="1"/>
    </xf>
    <xf numFmtId="10" fontId="7" fillId="0" borderId="31" xfId="2" applyNumberFormat="1" applyFont="1" applyBorder="1"/>
    <xf numFmtId="0" fontId="7" fillId="0" borderId="15" xfId="0" applyFont="1" applyBorder="1" applyAlignment="1">
      <alignment horizontal="center" vertical="center"/>
    </xf>
    <xf numFmtId="164" fontId="7" fillId="0" borderId="0" xfId="0" applyNumberFormat="1" applyFont="1" applyFill="1"/>
    <xf numFmtId="10" fontId="2" fillId="16" borderId="11" xfId="2" applyNumberFormat="1" applyFont="1" applyFill="1" applyBorder="1" applyAlignment="1">
      <alignment horizontal="left" vertical="center"/>
    </xf>
    <xf numFmtId="0" fontId="18" fillId="10" borderId="28" xfId="0" applyFont="1" applyFill="1" applyBorder="1" applyAlignment="1">
      <alignment horizontal="center" vertical="center"/>
    </xf>
    <xf numFmtId="0" fontId="18" fillId="0" borderId="34" xfId="0" applyFont="1" applyFill="1" applyBorder="1" applyAlignment="1">
      <alignment horizontal="center" vertical="center"/>
    </xf>
    <xf numFmtId="0" fontId="18" fillId="16" borderId="32" xfId="0" applyFont="1" applyFill="1" applyBorder="1" applyAlignment="1">
      <alignment horizontal="center" vertical="center"/>
    </xf>
    <xf numFmtId="0" fontId="2" fillId="10" borderId="27" xfId="0" applyFont="1" applyFill="1" applyBorder="1" applyAlignment="1">
      <alignment horizontal="right" vertical="center" wrapText="1"/>
    </xf>
    <xf numFmtId="0" fontId="2" fillId="16" borderId="33" xfId="0" applyFont="1" applyFill="1" applyBorder="1" applyAlignment="1">
      <alignment horizontal="left" vertical="center"/>
    </xf>
    <xf numFmtId="0" fontId="7" fillId="0" borderId="4" xfId="0" applyFont="1" applyFill="1" applyBorder="1" applyAlignment="1">
      <alignment horizontal="right" vertical="center" wrapText="1"/>
    </xf>
    <xf numFmtId="0" fontId="7" fillId="16" borderId="5" xfId="0" applyFont="1" applyFill="1" applyBorder="1" applyAlignment="1">
      <alignment horizontal="center" vertical="center"/>
    </xf>
    <xf numFmtId="0" fontId="7" fillId="16" borderId="36" xfId="0" applyFont="1" applyFill="1" applyBorder="1" applyAlignment="1">
      <alignment horizontal="center" vertical="center"/>
    </xf>
    <xf numFmtId="0" fontId="7" fillId="16" borderId="14" xfId="0" applyFont="1" applyFill="1" applyBorder="1" applyAlignment="1">
      <alignment horizontal="center" vertical="center"/>
    </xf>
    <xf numFmtId="0" fontId="17" fillId="0" borderId="0" xfId="0" applyFont="1"/>
    <xf numFmtId="0" fontId="3" fillId="7" borderId="2" xfId="0" applyFont="1" applyFill="1" applyBorder="1" applyAlignment="1">
      <alignment vertical="center" wrapText="1"/>
    </xf>
    <xf numFmtId="0" fontId="3" fillId="7" borderId="2" xfId="0" applyFont="1" applyFill="1" applyBorder="1" applyAlignment="1">
      <alignment horizontal="center" vertical="center" wrapText="1"/>
    </xf>
    <xf numFmtId="0" fontId="3" fillId="7" borderId="2" xfId="0" applyFont="1" applyFill="1" applyBorder="1" applyAlignment="1">
      <alignment horizontal="center" vertical="center"/>
    </xf>
    <xf numFmtId="0" fontId="3" fillId="7" borderId="2"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4" fillId="0" borderId="1" xfId="0" applyFont="1" applyBorder="1" applyAlignment="1">
      <alignment horizontal="center" vertical="center"/>
    </xf>
    <xf numFmtId="0" fontId="4" fillId="16" borderId="1" xfId="0" applyFont="1" applyFill="1" applyBorder="1" applyAlignment="1">
      <alignment horizontal="center" vertical="center" wrapText="1"/>
    </xf>
    <xf numFmtId="0" fontId="3" fillId="16" borderId="1" xfId="0" applyFont="1" applyFill="1" applyBorder="1" applyAlignment="1">
      <alignment horizontal="left" vertical="center" wrapText="1"/>
    </xf>
    <xf numFmtId="0" fontId="3" fillId="16" borderId="1"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lignment wrapText="1"/>
    </xf>
    <xf numFmtId="0" fontId="4" fillId="2" borderId="1" xfId="0" applyFont="1" applyFill="1" applyBorder="1" applyAlignment="1">
      <alignment horizontal="center" wrapText="1"/>
    </xf>
    <xf numFmtId="0" fontId="4" fillId="5" borderId="1" xfId="0" applyFont="1" applyFill="1" applyBorder="1" applyAlignment="1">
      <alignment horizontal="center" wrapText="1"/>
    </xf>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22" fillId="17"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3" fillId="4" borderId="2" xfId="0" applyFont="1" applyFill="1" applyBorder="1" applyAlignment="1">
      <alignment horizontal="left" vertical="center" wrapText="1"/>
    </xf>
    <xf numFmtId="0" fontId="3" fillId="4" borderId="4" xfId="0" applyFont="1" applyFill="1" applyBorder="1" applyAlignment="1">
      <alignment horizontal="left" vertical="center" wrapText="1"/>
    </xf>
    <xf numFmtId="0" fontId="8" fillId="11" borderId="1" xfId="0" applyFont="1" applyFill="1" applyBorder="1" applyAlignment="1">
      <alignment horizontal="left"/>
    </xf>
    <xf numFmtId="0" fontId="8" fillId="14" borderId="0" xfId="0" applyFont="1" applyFill="1" applyAlignment="1">
      <alignment horizontal="left"/>
    </xf>
    <xf numFmtId="0" fontId="7" fillId="0" borderId="17" xfId="0" applyFont="1" applyBorder="1" applyAlignment="1">
      <alignment horizontal="center" vertical="center" textRotation="90"/>
    </xf>
    <xf numFmtId="0" fontId="7" fillId="0" borderId="18" xfId="0" applyFont="1" applyBorder="1" applyAlignment="1">
      <alignment horizontal="center" vertical="center" textRotation="90"/>
    </xf>
    <xf numFmtId="0" fontId="15" fillId="18" borderId="16" xfId="0" applyFont="1" applyFill="1" applyBorder="1" applyAlignment="1">
      <alignment horizontal="center" vertical="center" wrapText="1"/>
    </xf>
    <xf numFmtId="0" fontId="15" fillId="18" borderId="19" xfId="0" applyFont="1" applyFill="1" applyBorder="1" applyAlignment="1">
      <alignment horizontal="center" vertical="center" wrapText="1"/>
    </xf>
    <xf numFmtId="0" fontId="15" fillId="18" borderId="20" xfId="0" applyFont="1" applyFill="1" applyBorder="1" applyAlignment="1">
      <alignment horizontal="center" vertical="center" wrapText="1"/>
    </xf>
    <xf numFmtId="0" fontId="7" fillId="0" borderId="0" xfId="0" applyFont="1" applyAlignment="1">
      <alignment horizontal="left" vertical="center" wrapText="1"/>
    </xf>
    <xf numFmtId="0" fontId="0" fillId="0" borderId="0" xfId="0" applyAlignment="1">
      <alignment horizontal="left" vertical="center" wrapText="1"/>
    </xf>
    <xf numFmtId="0" fontId="19" fillId="20" borderId="6" xfId="0" applyFont="1" applyFill="1" applyBorder="1" applyAlignment="1">
      <alignment horizontal="center" vertical="center"/>
    </xf>
    <xf numFmtId="0" fontId="15" fillId="20" borderId="7" xfId="0" applyFont="1" applyFill="1" applyBorder="1" applyAlignment="1">
      <alignment horizontal="center" vertical="center" wrapText="1"/>
    </xf>
    <xf numFmtId="0" fontId="15" fillId="20" borderId="19" xfId="0" applyFont="1" applyFill="1" applyBorder="1" applyAlignment="1">
      <alignment horizontal="center" vertical="center" wrapText="1"/>
    </xf>
    <xf numFmtId="0" fontId="15" fillId="20" borderId="9" xfId="0" applyFont="1" applyFill="1" applyBorder="1" applyAlignment="1">
      <alignment horizontal="center" vertical="center" wrapText="1"/>
    </xf>
    <xf numFmtId="0" fontId="18" fillId="10" borderId="16" xfId="0" applyFont="1" applyFill="1" applyBorder="1" applyAlignment="1">
      <alignment horizontal="center" vertical="center" wrapText="1"/>
    </xf>
    <xf numFmtId="0" fontId="18" fillId="10" borderId="35" xfId="0" applyFont="1" applyFill="1" applyBorder="1" applyAlignment="1">
      <alignment horizontal="center" vertical="center" wrapText="1"/>
    </xf>
    <xf numFmtId="0" fontId="2" fillId="10" borderId="7" xfId="0" applyFont="1" applyFill="1" applyBorder="1" applyAlignment="1">
      <alignment horizontal="right" vertical="center" wrapText="1"/>
    </xf>
    <xf numFmtId="0" fontId="2" fillId="10" borderId="10" xfId="0" applyFont="1" applyFill="1" applyBorder="1" applyAlignment="1">
      <alignment horizontal="right" vertical="center" wrapText="1"/>
    </xf>
    <xf numFmtId="0" fontId="2" fillId="10" borderId="12" xfId="0" applyFont="1" applyFill="1" applyBorder="1" applyAlignment="1">
      <alignment horizontal="right" vertical="center" wrapText="1"/>
    </xf>
    <xf numFmtId="0" fontId="2" fillId="16" borderId="9" xfId="0" applyFont="1" applyFill="1" applyBorder="1" applyAlignment="1">
      <alignment horizontal="center" vertical="center"/>
    </xf>
    <xf numFmtId="0" fontId="2" fillId="16" borderId="11" xfId="0" applyFont="1" applyFill="1" applyBorder="1" applyAlignment="1">
      <alignment horizontal="center" vertical="center"/>
    </xf>
    <xf numFmtId="0" fontId="2" fillId="16" borderId="14"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13" xfId="0" applyFont="1" applyFill="1" applyBorder="1" applyAlignment="1">
      <alignment horizontal="center" vertical="center"/>
    </xf>
    <xf numFmtId="0" fontId="11" fillId="0" borderId="23" xfId="0" applyFont="1" applyBorder="1" applyAlignment="1">
      <alignment horizontal="center"/>
    </xf>
    <xf numFmtId="0" fontId="11" fillId="0" borderId="24" xfId="0" applyFont="1" applyBorder="1" applyAlignment="1">
      <alignment horizontal="center"/>
    </xf>
    <xf numFmtId="0" fontId="11" fillId="0" borderId="25" xfId="0" applyFont="1" applyBorder="1" applyAlignment="1">
      <alignment horizontal="center"/>
    </xf>
  </cellXfs>
  <cellStyles count="3">
    <cellStyle name="Moneda" xfId="1" builtinId="4"/>
    <cellStyle name="Normal" xfId="0" builtinId="0"/>
    <cellStyle name="Porcentaje" xfId="2" builtinId="5"/>
  </cellStyles>
  <dxfs count="0"/>
  <tableStyles count="0" defaultTableStyle="TableStyleMedium2" defaultPivotStyle="PivotStyleLight16"/>
  <colors>
    <mruColors>
      <color rgb="FFCCFF99"/>
      <color rgb="FFCC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s-ES"/>
              <a:t>Total recaudación por incremento de pisos (2012-2020)</a:t>
            </a:r>
          </a:p>
        </c:rich>
      </c:tx>
      <c:overlay val="0"/>
      <c:spPr>
        <a:noFill/>
        <a:ln>
          <a:noFill/>
        </a:ln>
        <a:effectLst/>
      </c:spPr>
    </c:title>
    <c:autoTitleDeleted val="0"/>
    <c:plotArea>
      <c:layout/>
      <c:lineChart>
        <c:grouping val="standard"/>
        <c:varyColors val="0"/>
        <c:ser>
          <c:idx val="0"/>
          <c:order val="0"/>
          <c:tx>
            <c:strRef>
              <c:f>'2021'!$E$3</c:f>
              <c:strCache>
                <c:ptCount val="1"/>
                <c:pt idx="0">
                  <c:v>Total</c:v>
                </c:pt>
              </c:strCache>
            </c:strRef>
          </c:tx>
          <c:spPr>
            <a:ln w="22225" cap="rnd">
              <a:solidFill>
                <a:schemeClr val="accent1"/>
              </a:solidFill>
            </a:ln>
            <a:effectLst>
              <a:glow rad="139700">
                <a:schemeClr val="accent1">
                  <a:satMod val="175000"/>
                  <a:alpha val="14000"/>
                </a:schemeClr>
              </a:glow>
            </a:effectLst>
          </c:spPr>
          <c:marker>
            <c:symbol val="none"/>
          </c:marker>
          <c:cat>
            <c:numRef>
              <c:f>'2021'!$D$4:$D$13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'2021'!$E$4:$E$13</c:f>
              <c:numCache>
                <c:formatCode>_("$"* #,##0.00_);_("$"* \(#,##0.00\);_("$"* "-"??_);_(@_)</c:formatCode>
                <c:ptCount val="10"/>
                <c:pt idx="0">
                  <c:v>3296569</c:v>
                </c:pt>
                <c:pt idx="1">
                  <c:v>4421505.6716</c:v>
                </c:pt>
                <c:pt idx="2">
                  <c:v>5557228.3412999995</c:v>
                </c:pt>
                <c:pt idx="3">
                  <c:v>4726413.349200001</c:v>
                </c:pt>
                <c:pt idx="4">
                  <c:v>2011895.81</c:v>
                </c:pt>
                <c:pt idx="5">
                  <c:v>2929025.4201999996</c:v>
                </c:pt>
                <c:pt idx="6">
                  <c:v>3160035.3600000003</c:v>
                </c:pt>
                <c:pt idx="7">
                  <c:v>1148222.1099999999</c:v>
                </c:pt>
                <c:pt idx="8">
                  <c:v>2635398.9500000002</c:v>
                </c:pt>
              </c:numCache>
            </c:numRef>
          </c:val>
          <c:smooth val="0"/>
        </c:ser>
        <c:ser>
          <c:idx val="1"/>
          <c:order val="1"/>
          <c:tx>
            <c:strRef>
              <c:f>'2021'!$F$3</c:f>
              <c:strCache>
                <c:ptCount val="1"/>
                <c:pt idx="0">
                  <c:v>ZUAE</c:v>
                </c:pt>
              </c:strCache>
            </c:strRef>
          </c:tx>
          <c:spPr>
            <a:ln w="22225" cap="rnd">
              <a:solidFill>
                <a:schemeClr val="accent3"/>
              </a:solidFill>
            </a:ln>
            <a:effectLst>
              <a:glow rad="139700">
                <a:schemeClr val="accent3">
                  <a:satMod val="175000"/>
                  <a:alpha val="14000"/>
                </a:schemeClr>
              </a:glow>
            </a:effectLst>
          </c:spPr>
          <c:marker>
            <c:symbol val="none"/>
          </c:marker>
          <c:cat>
            <c:numRef>
              <c:f>'2021'!$D$4:$D$13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'2021'!$F$4:$F$13</c:f>
              <c:numCache>
                <c:formatCode>_("$"* #,##0.00_);_("$"* \(#,##0.00\);_("$"* "-"??_);_(@_)</c:formatCode>
                <c:ptCount val="10"/>
                <c:pt idx="0">
                  <c:v>3170629.62</c:v>
                </c:pt>
                <c:pt idx="1">
                  <c:v>3206265.13</c:v>
                </c:pt>
                <c:pt idx="2">
                  <c:v>4948383.21</c:v>
                </c:pt>
                <c:pt idx="3">
                  <c:v>3875678.73</c:v>
                </c:pt>
                <c:pt idx="4">
                  <c:v>675155.88</c:v>
                </c:pt>
                <c:pt idx="5">
                  <c:v>1052340.3700000001</c:v>
                </c:pt>
                <c:pt idx="6">
                  <c:v>1369856.71</c:v>
                </c:pt>
                <c:pt idx="7">
                  <c:v>918167.71</c:v>
                </c:pt>
                <c:pt idx="8">
                  <c:v>0</c:v>
                </c:pt>
              </c:numCache>
            </c:numRef>
          </c:val>
          <c:smooth val="0"/>
        </c:ser>
        <c:ser>
          <c:idx val="2"/>
          <c:order val="2"/>
          <c:tx>
            <c:strRef>
              <c:f>'2021'!$G$3</c:f>
              <c:strCache>
                <c:ptCount val="1"/>
                <c:pt idx="0">
                  <c:v>Eco-Eficiencia</c:v>
                </c:pt>
              </c:strCache>
            </c:strRef>
          </c:tx>
          <c:spPr>
            <a:ln w="22225" cap="rnd">
              <a:solidFill>
                <a:schemeClr val="accent5"/>
              </a:solidFill>
            </a:ln>
            <a:effectLst>
              <a:glow rad="139700">
                <a:schemeClr val="accent5">
                  <a:satMod val="175000"/>
                  <a:alpha val="14000"/>
                </a:schemeClr>
              </a:glow>
            </a:effectLst>
          </c:spPr>
          <c:marker>
            <c:symbol val="none"/>
          </c:marker>
          <c:cat>
            <c:numRef>
              <c:f>'2021'!$D$4:$D$13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'2021'!$G$4:$G$13</c:f>
              <c:numCache>
                <c:formatCode>_("$"* #,##0.00_);_("$"* \(#,##0.00\);_("$"* "-"??_);_(@_)</c:formatCode>
                <c:ptCount val="10"/>
                <c:pt idx="0">
                  <c:v>125939.38</c:v>
                </c:pt>
                <c:pt idx="1">
                  <c:v>1215240.5433</c:v>
                </c:pt>
                <c:pt idx="2">
                  <c:v>608845.13010000007</c:v>
                </c:pt>
                <c:pt idx="3">
                  <c:v>850734.62300000002</c:v>
                </c:pt>
                <c:pt idx="4">
                  <c:v>1336739.9331</c:v>
                </c:pt>
                <c:pt idx="5">
                  <c:v>1876685.0534000001</c:v>
                </c:pt>
                <c:pt idx="6">
                  <c:v>1790178.6500000004</c:v>
                </c:pt>
                <c:pt idx="7">
                  <c:v>230054.39999999999</c:v>
                </c:pt>
                <c:pt idx="8">
                  <c:v>2635398.9500000002</c:v>
                </c:pt>
              </c:numCache>
            </c:numRef>
          </c:val>
          <c:smooth val="0"/>
        </c:ser>
        <c:dLbls>
          <c:showLegendKey val="0"/>
          <c:showVal val="0"/>
          <c:showCatName val="0"/>
          <c:showSerName val="0"/>
          <c:showPercent val="0"/>
          <c:showBubbleSize val="0"/>
        </c:dLbls>
        <c:marker val="1"/>
        <c:smooth val="0"/>
        <c:axId val="200978816"/>
        <c:axId val="200980352"/>
      </c:lineChart>
      <c:catAx>
        <c:axId val="200978816"/>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ES"/>
          </a:p>
        </c:txPr>
        <c:crossAx val="200980352"/>
        <c:crosses val="autoZero"/>
        <c:auto val="1"/>
        <c:lblAlgn val="ctr"/>
        <c:lblOffset val="100"/>
        <c:noMultiLvlLbl val="0"/>
      </c:catAx>
      <c:valAx>
        <c:axId val="200980352"/>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ES"/>
          </a:p>
        </c:txPr>
        <c:crossAx val="2009788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ES"/>
        </a:p>
      </c:txPr>
    </c:legend>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Costos</a:t>
            </a:r>
            <a:r>
              <a:rPr lang="es-ES" baseline="0"/>
              <a:t> de un proyecto edificatorio: 18 pisos - AIVA 2210</a:t>
            </a:r>
            <a:endParaRPr lang="es-ES"/>
          </a:p>
        </c:rich>
      </c:tx>
      <c:overlay val="0"/>
      <c:spPr>
        <a:noFill/>
        <a:ln>
          <a:noFill/>
        </a:ln>
        <a:effectLst/>
      </c:spPr>
    </c:title>
    <c:autoTitleDeleted val="0"/>
    <c:plotArea>
      <c:layout/>
      <c:barChart>
        <c:barDir val="col"/>
        <c:grouping val="stacked"/>
        <c:varyColors val="0"/>
        <c:ser>
          <c:idx val="0"/>
          <c:order val="0"/>
          <c:tx>
            <c:strRef>
              <c:f>[1]Hoja1!$I$6</c:f>
              <c:strCache>
                <c:ptCount val="1"/>
                <c:pt idx="0">
                  <c:v>COD</c:v>
                </c:pt>
              </c:strCache>
            </c:strRef>
          </c:tx>
          <c:spPr>
            <a:solidFill>
              <a:schemeClr val="accent1"/>
            </a:solidFill>
            <a:ln>
              <a:noFill/>
            </a:ln>
            <a:effectLst/>
          </c:spPr>
          <c:invertIfNegative val="0"/>
          <c:val>
            <c:numRef>
              <c:f>[1]Hoja1!$J$6</c:f>
              <c:numCache>
                <c:formatCode>General</c:formatCode>
                <c:ptCount val="1"/>
                <c:pt idx="0">
                  <c:v>663000</c:v>
                </c:pt>
              </c:numCache>
            </c:numRef>
          </c:val>
        </c:ser>
        <c:ser>
          <c:idx val="1"/>
          <c:order val="1"/>
          <c:tx>
            <c:strRef>
              <c:f>[1]Hoja1!$I$7</c:f>
              <c:strCache>
                <c:ptCount val="1"/>
                <c:pt idx="0">
                  <c:v>Costos indirectos</c:v>
                </c:pt>
              </c:strCache>
            </c:strRef>
          </c:tx>
          <c:spPr>
            <a:solidFill>
              <a:schemeClr val="accent2"/>
            </a:solidFill>
            <a:ln>
              <a:noFill/>
            </a:ln>
            <a:effectLst/>
          </c:spPr>
          <c:invertIfNegative val="0"/>
          <c:val>
            <c:numRef>
              <c:f>[1]Hoja1!$J$7</c:f>
              <c:numCache>
                <c:formatCode>General</c:formatCode>
                <c:ptCount val="1"/>
                <c:pt idx="0">
                  <c:v>1974014.0170699139</c:v>
                </c:pt>
              </c:numCache>
            </c:numRef>
          </c:val>
        </c:ser>
        <c:ser>
          <c:idx val="2"/>
          <c:order val="2"/>
          <c:tx>
            <c:strRef>
              <c:f>[1]Hoja1!$I$8</c:f>
              <c:strCache>
                <c:ptCount val="1"/>
                <c:pt idx="0">
                  <c:v>Costo terreno</c:v>
                </c:pt>
              </c:strCache>
            </c:strRef>
          </c:tx>
          <c:spPr>
            <a:solidFill>
              <a:schemeClr val="accent3"/>
            </a:solidFill>
            <a:ln>
              <a:noFill/>
            </a:ln>
            <a:effectLst/>
          </c:spPr>
          <c:invertIfNegative val="0"/>
          <c:val>
            <c:numRef>
              <c:f>[1]Hoja1!$J$8</c:f>
              <c:numCache>
                <c:formatCode>General</c:formatCode>
                <c:ptCount val="1"/>
                <c:pt idx="0">
                  <c:v>2490010</c:v>
                </c:pt>
              </c:numCache>
            </c:numRef>
          </c:val>
        </c:ser>
        <c:ser>
          <c:idx val="3"/>
          <c:order val="3"/>
          <c:tx>
            <c:strRef>
              <c:f>[1]Hoja1!$I$9</c:f>
              <c:strCache>
                <c:ptCount val="1"/>
                <c:pt idx="0">
                  <c:v>Costos directos</c:v>
                </c:pt>
              </c:strCache>
            </c:strRef>
          </c:tx>
          <c:spPr>
            <a:solidFill>
              <a:schemeClr val="accent4"/>
            </a:solidFill>
            <a:ln>
              <a:noFill/>
            </a:ln>
            <a:effectLst/>
          </c:spPr>
          <c:invertIfNegative val="0"/>
          <c:val>
            <c:numRef>
              <c:f>[1]Hoja1!$J$9</c:f>
              <c:numCache>
                <c:formatCode>General</c:formatCode>
                <c:ptCount val="1"/>
                <c:pt idx="0">
                  <c:v>7825943.3039999995</c:v>
                </c:pt>
              </c:numCache>
            </c:numRef>
          </c:val>
        </c:ser>
        <c:dLbls>
          <c:showLegendKey val="0"/>
          <c:showVal val="0"/>
          <c:showCatName val="0"/>
          <c:showSerName val="0"/>
          <c:showPercent val="0"/>
          <c:showBubbleSize val="0"/>
        </c:dLbls>
        <c:gapWidth val="150"/>
        <c:overlap val="100"/>
        <c:axId val="229328000"/>
        <c:axId val="229329536"/>
      </c:barChart>
      <c:catAx>
        <c:axId val="229328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29329536"/>
        <c:crosses val="autoZero"/>
        <c:auto val="1"/>
        <c:lblAlgn val="ctr"/>
        <c:lblOffset val="100"/>
        <c:noMultiLvlLbl val="0"/>
      </c:catAx>
      <c:valAx>
        <c:axId val="2293295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29328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stacked"/>
        <c:varyColors val="0"/>
        <c:ser>
          <c:idx val="0"/>
          <c:order val="0"/>
          <c:tx>
            <c:strRef>
              <c:f>[1]Hoja1!$I$21</c:f>
              <c:strCache>
                <c:ptCount val="1"/>
                <c:pt idx="0">
                  <c:v>COD</c:v>
                </c:pt>
              </c:strCache>
            </c:strRef>
          </c:tx>
          <c:spPr>
            <a:solidFill>
              <a:schemeClr val="accent1"/>
            </a:solidFill>
            <a:ln>
              <a:noFill/>
            </a:ln>
            <a:effectLst/>
          </c:spPr>
          <c:invertIfNegative val="0"/>
          <c:val>
            <c:numRef>
              <c:f>[1]Hoja1!$J$21</c:f>
              <c:numCache>
                <c:formatCode>General</c:formatCode>
                <c:ptCount val="1"/>
                <c:pt idx="0">
                  <c:v>429000</c:v>
                </c:pt>
              </c:numCache>
            </c:numRef>
          </c:val>
        </c:ser>
        <c:ser>
          <c:idx val="1"/>
          <c:order val="1"/>
          <c:tx>
            <c:strRef>
              <c:f>[1]Hoja1!$I$22</c:f>
              <c:strCache>
                <c:ptCount val="1"/>
                <c:pt idx="0">
                  <c:v>Costos indirectos</c:v>
                </c:pt>
              </c:strCache>
            </c:strRef>
          </c:tx>
          <c:spPr>
            <a:solidFill>
              <a:schemeClr val="accent2"/>
            </a:solidFill>
            <a:ln>
              <a:noFill/>
            </a:ln>
            <a:effectLst/>
          </c:spPr>
          <c:invertIfNegative val="0"/>
          <c:val>
            <c:numRef>
              <c:f>[1]Hoja1!$J$22</c:f>
              <c:numCache>
                <c:formatCode>General</c:formatCode>
                <c:ptCount val="1"/>
                <c:pt idx="0">
                  <c:v>2031290.097069914</c:v>
                </c:pt>
              </c:numCache>
            </c:numRef>
          </c:val>
        </c:ser>
        <c:ser>
          <c:idx val="2"/>
          <c:order val="2"/>
          <c:tx>
            <c:strRef>
              <c:f>[1]Hoja1!$I$23</c:f>
              <c:strCache>
                <c:ptCount val="1"/>
                <c:pt idx="0">
                  <c:v>Costo terreno</c:v>
                </c:pt>
              </c:strCache>
            </c:strRef>
          </c:tx>
          <c:spPr>
            <a:solidFill>
              <a:schemeClr val="accent3"/>
            </a:solidFill>
            <a:ln>
              <a:noFill/>
            </a:ln>
            <a:effectLst/>
          </c:spPr>
          <c:invertIfNegative val="0"/>
          <c:val>
            <c:numRef>
              <c:f>[1]Hoja1!$J$23</c:f>
              <c:numCache>
                <c:formatCode>General</c:formatCode>
                <c:ptCount val="1"/>
                <c:pt idx="0">
                  <c:v>2490010</c:v>
                </c:pt>
              </c:numCache>
            </c:numRef>
          </c:val>
        </c:ser>
        <c:ser>
          <c:idx val="3"/>
          <c:order val="3"/>
          <c:tx>
            <c:strRef>
              <c:f>[1]Hoja1!$I$24</c:f>
              <c:strCache>
                <c:ptCount val="1"/>
                <c:pt idx="0">
                  <c:v>Costos directos</c:v>
                </c:pt>
              </c:strCache>
            </c:strRef>
          </c:tx>
          <c:spPr>
            <a:solidFill>
              <a:schemeClr val="accent4"/>
            </a:solidFill>
            <a:ln>
              <a:noFill/>
            </a:ln>
            <a:effectLst/>
          </c:spPr>
          <c:invertIfNegative val="0"/>
          <c:val>
            <c:numRef>
              <c:f>[1]Hoja1!$J$24</c:f>
              <c:numCache>
                <c:formatCode>General</c:formatCode>
                <c:ptCount val="1"/>
                <c:pt idx="0">
                  <c:v>8347672.8576000016</c:v>
                </c:pt>
              </c:numCache>
            </c:numRef>
          </c:val>
        </c:ser>
        <c:dLbls>
          <c:showLegendKey val="0"/>
          <c:showVal val="0"/>
          <c:showCatName val="0"/>
          <c:showSerName val="0"/>
          <c:showPercent val="0"/>
          <c:showBubbleSize val="0"/>
        </c:dLbls>
        <c:gapWidth val="150"/>
        <c:overlap val="100"/>
        <c:axId val="229356288"/>
        <c:axId val="229357824"/>
      </c:barChart>
      <c:catAx>
        <c:axId val="229356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29357824"/>
        <c:crosses val="autoZero"/>
        <c:auto val="1"/>
        <c:lblAlgn val="ctr"/>
        <c:lblOffset val="100"/>
        <c:noMultiLvlLbl val="0"/>
      </c:catAx>
      <c:valAx>
        <c:axId val="229357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29356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stacked"/>
        <c:varyColors val="0"/>
        <c:ser>
          <c:idx val="0"/>
          <c:order val="0"/>
          <c:tx>
            <c:strRef>
              <c:f>[1]Hoja1!$I$37</c:f>
              <c:strCache>
                <c:ptCount val="1"/>
                <c:pt idx="0">
                  <c:v>COD</c:v>
                </c:pt>
              </c:strCache>
            </c:strRef>
          </c:tx>
          <c:spPr>
            <a:solidFill>
              <a:schemeClr val="accent1"/>
            </a:solidFill>
            <a:ln>
              <a:noFill/>
            </a:ln>
            <a:effectLst/>
          </c:spPr>
          <c:invertIfNegative val="0"/>
          <c:val>
            <c:numRef>
              <c:f>[1]Hoja1!$J$37</c:f>
              <c:numCache>
                <c:formatCode>General</c:formatCode>
                <c:ptCount val="1"/>
                <c:pt idx="0">
                  <c:v>146000</c:v>
                </c:pt>
              </c:numCache>
            </c:numRef>
          </c:val>
        </c:ser>
        <c:ser>
          <c:idx val="1"/>
          <c:order val="1"/>
          <c:tx>
            <c:strRef>
              <c:f>[1]Hoja1!$I$38</c:f>
              <c:strCache>
                <c:ptCount val="1"/>
                <c:pt idx="0">
                  <c:v>Costos indirectos</c:v>
                </c:pt>
              </c:strCache>
            </c:strRef>
          </c:tx>
          <c:spPr>
            <a:solidFill>
              <a:schemeClr val="accent2"/>
            </a:solidFill>
            <a:ln>
              <a:noFill/>
            </a:ln>
            <a:effectLst/>
          </c:spPr>
          <c:invertIfNegative val="0"/>
          <c:val>
            <c:numRef>
              <c:f>[1]Hoja1!$J$38</c:f>
              <c:numCache>
                <c:formatCode>General</c:formatCode>
                <c:ptCount val="1"/>
                <c:pt idx="0">
                  <c:v>1941498.2515199999</c:v>
                </c:pt>
              </c:numCache>
            </c:numRef>
          </c:val>
        </c:ser>
        <c:ser>
          <c:idx val="2"/>
          <c:order val="2"/>
          <c:tx>
            <c:strRef>
              <c:f>[1]Hoja1!$I$39</c:f>
              <c:strCache>
                <c:ptCount val="1"/>
                <c:pt idx="0">
                  <c:v>Costo terreno</c:v>
                </c:pt>
              </c:strCache>
            </c:strRef>
          </c:tx>
          <c:spPr>
            <a:solidFill>
              <a:schemeClr val="accent3"/>
            </a:solidFill>
            <a:ln>
              <a:noFill/>
            </a:ln>
            <a:effectLst/>
          </c:spPr>
          <c:invertIfNegative val="0"/>
          <c:val>
            <c:numRef>
              <c:f>[1]Hoja1!$J$39</c:f>
              <c:numCache>
                <c:formatCode>General</c:formatCode>
                <c:ptCount val="1"/>
                <c:pt idx="0">
                  <c:v>1201000</c:v>
                </c:pt>
              </c:numCache>
            </c:numRef>
          </c:val>
        </c:ser>
        <c:ser>
          <c:idx val="3"/>
          <c:order val="3"/>
          <c:tx>
            <c:strRef>
              <c:f>[1]Hoja1!$I$40</c:f>
              <c:strCache>
                <c:ptCount val="1"/>
                <c:pt idx="0">
                  <c:v>Costos directos</c:v>
                </c:pt>
              </c:strCache>
            </c:strRef>
          </c:tx>
          <c:spPr>
            <a:solidFill>
              <a:schemeClr val="accent4"/>
            </a:solidFill>
            <a:ln>
              <a:noFill/>
            </a:ln>
            <a:effectLst/>
          </c:spPr>
          <c:invertIfNegative val="0"/>
          <c:val>
            <c:numRef>
              <c:f>[1]Hoja1!$J$40</c:f>
              <c:numCache>
                <c:formatCode>General</c:formatCode>
                <c:ptCount val="1"/>
                <c:pt idx="0">
                  <c:v>7741793.3760000002</c:v>
                </c:pt>
              </c:numCache>
            </c:numRef>
          </c:val>
        </c:ser>
        <c:dLbls>
          <c:showLegendKey val="0"/>
          <c:showVal val="0"/>
          <c:showCatName val="0"/>
          <c:showSerName val="0"/>
          <c:showPercent val="0"/>
          <c:showBubbleSize val="0"/>
        </c:dLbls>
        <c:gapWidth val="150"/>
        <c:overlap val="100"/>
        <c:axId val="229372672"/>
        <c:axId val="229374208"/>
      </c:barChart>
      <c:catAx>
        <c:axId val="22937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29374208"/>
        <c:crosses val="autoZero"/>
        <c:auto val="1"/>
        <c:lblAlgn val="ctr"/>
        <c:lblOffset val="100"/>
        <c:noMultiLvlLbl val="0"/>
      </c:catAx>
      <c:valAx>
        <c:axId val="229374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29372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313765</xdr:colOff>
      <xdr:row>0</xdr:row>
      <xdr:rowOff>0</xdr:rowOff>
    </xdr:from>
    <xdr:to>
      <xdr:col>12</xdr:col>
      <xdr:colOff>235324</xdr:colOff>
      <xdr:row>18</xdr:row>
      <xdr:rowOff>89646</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536863</xdr:colOff>
      <xdr:row>0</xdr:row>
      <xdr:rowOff>83127</xdr:rowOff>
    </xdr:from>
    <xdr:to>
      <xdr:col>10</xdr:col>
      <xdr:colOff>413038</xdr:colOff>
      <xdr:row>34</xdr:row>
      <xdr:rowOff>102177</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85408" y="83127"/>
          <a:ext cx="5798994" cy="70848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339450</xdr:colOff>
      <xdr:row>1</xdr:row>
      <xdr:rowOff>223699</xdr:rowOff>
    </xdr:from>
    <xdr:to>
      <xdr:col>17</xdr:col>
      <xdr:colOff>365402</xdr:colOff>
      <xdr:row>13</xdr:row>
      <xdr:rowOff>51559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268430</xdr:colOff>
      <xdr:row>17</xdr:row>
      <xdr:rowOff>83128</xdr:rowOff>
    </xdr:from>
    <xdr:to>
      <xdr:col>17</xdr:col>
      <xdr:colOff>268430</xdr:colOff>
      <xdr:row>28</xdr:row>
      <xdr:rowOff>124692</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337704</xdr:colOff>
      <xdr:row>31</xdr:row>
      <xdr:rowOff>117764</xdr:rowOff>
    </xdr:from>
    <xdr:to>
      <xdr:col>17</xdr:col>
      <xdr:colOff>337704</xdr:colOff>
      <xdr:row>42</xdr:row>
      <xdr:rowOff>142009</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berto/Documents/Secretar&#237;a%20de%20TERRITORIO/Respaldo%20TELETRABAJO/Reactivacion%20Economica/REDUCCION%20C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6">
          <cell r="I6" t="str">
            <v>COD</v>
          </cell>
          <cell r="J6">
            <v>663000</v>
          </cell>
        </row>
        <row r="7">
          <cell r="I7" t="str">
            <v>Costos indirectos</v>
          </cell>
          <cell r="J7">
            <v>1974014.0170699139</v>
          </cell>
        </row>
        <row r="8">
          <cell r="I8" t="str">
            <v>Costo terreno</v>
          </cell>
          <cell r="J8">
            <v>2490010</v>
          </cell>
        </row>
        <row r="9">
          <cell r="I9" t="str">
            <v>Costos directos</v>
          </cell>
          <cell r="J9">
            <v>7825943.3039999995</v>
          </cell>
        </row>
        <row r="21">
          <cell r="I21" t="str">
            <v>COD</v>
          </cell>
          <cell r="J21">
            <v>429000</v>
          </cell>
        </row>
        <row r="22">
          <cell r="I22" t="str">
            <v>Costos indirectos</v>
          </cell>
          <cell r="J22">
            <v>2031290.097069914</v>
          </cell>
        </row>
        <row r="23">
          <cell r="I23" t="str">
            <v>Costo terreno</v>
          </cell>
          <cell r="J23">
            <v>2490010</v>
          </cell>
        </row>
        <row r="24">
          <cell r="I24" t="str">
            <v>Costos directos</v>
          </cell>
          <cell r="J24">
            <v>8347672.8576000016</v>
          </cell>
        </row>
        <row r="37">
          <cell r="I37" t="str">
            <v>COD</v>
          </cell>
          <cell r="J37">
            <v>146000</v>
          </cell>
        </row>
        <row r="38">
          <cell r="I38" t="str">
            <v>Costos indirectos</v>
          </cell>
          <cell r="J38">
            <v>1941498.2515199999</v>
          </cell>
        </row>
        <row r="39">
          <cell r="I39" t="str">
            <v>Costo terreno</v>
          </cell>
          <cell r="J39">
            <v>1201000</v>
          </cell>
        </row>
        <row r="40">
          <cell r="I40" t="str">
            <v>Costos directos</v>
          </cell>
          <cell r="J40">
            <v>7741793.3760000002</v>
          </cell>
        </row>
      </sheetData>
    </sheetDataSet>
  </externalBook>
</externalLink>
</file>

<file path=xl/theme/theme1.xml><?xml version="1.0" encoding="utf-8"?>
<a:theme xmlns:a="http://schemas.openxmlformats.org/drawingml/2006/main" name="Atlas">
  <a:themeElements>
    <a:clrScheme name="Atlas">
      <a:dk1>
        <a:sysClr val="windowText" lastClr="000000"/>
      </a:dk1>
      <a:lt1>
        <a:sysClr val="window" lastClr="FFFFFF"/>
      </a:lt1>
      <a:dk2>
        <a:srgbClr val="454545"/>
      </a:dk2>
      <a:lt2>
        <a:srgbClr val="E0E0E0"/>
      </a:lt2>
      <a:accent1>
        <a:srgbClr val="F81B02"/>
      </a:accent1>
      <a:accent2>
        <a:srgbClr val="FC7715"/>
      </a:accent2>
      <a:accent3>
        <a:srgbClr val="AFBF41"/>
      </a:accent3>
      <a:accent4>
        <a:srgbClr val="50C49F"/>
      </a:accent4>
      <a:accent5>
        <a:srgbClr val="3B95C4"/>
      </a:accent5>
      <a:accent6>
        <a:srgbClr val="B560D4"/>
      </a:accent6>
      <a:hlink>
        <a:srgbClr val="FC5A1A"/>
      </a:hlink>
      <a:folHlink>
        <a:srgbClr val="B49E74"/>
      </a:folHlink>
    </a:clrScheme>
    <a:fontScheme name="Atla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ckwell"/>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tlas">
      <a:fillStyleLst>
        <a:solidFill>
          <a:schemeClr val="phClr"/>
        </a:solidFill>
        <a:gradFill rotWithShape="1">
          <a:gsLst>
            <a:gs pos="0">
              <a:schemeClr val="phClr">
                <a:tint val="62000"/>
                <a:alpha val="60000"/>
                <a:satMod val="109000"/>
                <a:lumMod val="110000"/>
              </a:schemeClr>
            </a:gs>
            <a:gs pos="100000">
              <a:schemeClr val="phClr">
                <a:tint val="78000"/>
                <a:alpha val="92000"/>
                <a:satMod val="109000"/>
                <a:lumMod val="100000"/>
              </a:schemeClr>
            </a:gs>
          </a:gsLst>
          <a:lin ang="5400000" scaled="0"/>
        </a:gradFill>
        <a:gradFill rotWithShape="1">
          <a:gsLst>
            <a:gs pos="0">
              <a:schemeClr val="phClr">
                <a:tint val="98000"/>
                <a:satMod val="110000"/>
                <a:lumMod val="104000"/>
              </a:schemeClr>
            </a:gs>
            <a:gs pos="69000">
              <a:schemeClr val="phClr">
                <a:shade val="84000"/>
                <a:satMod val="130000"/>
                <a:lumMod val="92000"/>
              </a:schemeClr>
            </a:gs>
            <a:gs pos="100000">
              <a:schemeClr val="phClr">
                <a:shade val="76000"/>
                <a:satMod val="130000"/>
                <a:lumMod val="88000"/>
              </a:schemeClr>
            </a:gs>
          </a:gsLst>
          <a:lin ang="5400000" scaled="0"/>
        </a:gradFill>
      </a:fillStyleLst>
      <a:lnStyleLst>
        <a:ln w="9525" cap="flat" cmpd="sng" algn="ctr">
          <a:solidFill>
            <a:schemeClr val="phClr">
              <a:shade val="90000"/>
            </a:schemeClr>
          </a:solidFill>
          <a:prstDash val="solid"/>
        </a:ln>
        <a:ln w="15875" cap="flat" cmpd="sng" algn="ctr">
          <a:solidFill>
            <a:schemeClr val="phClr">
              <a:shade val="90000"/>
            </a:schemeClr>
          </a:solidFill>
          <a:prstDash val="solid"/>
        </a:ln>
        <a:ln w="25400" cap="flat" cmpd="sng" algn="ctr">
          <a:solidFill>
            <a:schemeClr val="phClr"/>
          </a:solidFill>
          <a:prstDash val="solid"/>
        </a:ln>
      </a:lnStyleLst>
      <a:effectStyleLst>
        <a:effectStyle>
          <a:effectLst/>
        </a:effectStyle>
        <a:effectStyle>
          <a:effectLst/>
        </a:effectStyle>
        <a:effectStyle>
          <a:effectLst>
            <a:outerShdw blurRad="38100" dist="25400" dir="5400000" rotWithShape="0">
              <a:srgbClr val="000000">
                <a:alpha val="75000"/>
              </a:srgbClr>
            </a:outerShdw>
          </a:effectLst>
          <a:scene3d>
            <a:camera prst="orthographicFront">
              <a:rot lat="0" lon="0" rev="0"/>
            </a:camera>
            <a:lightRig rig="threePt" dir="tl"/>
          </a:scene3d>
          <a:sp3d>
            <a:bevelT w="0" h="0"/>
          </a:sp3d>
        </a:effectStyle>
      </a:effectStyleLst>
      <a:bgFillStyleLst>
        <a:solidFill>
          <a:schemeClr val="phClr"/>
        </a:solidFill>
        <a:solidFill>
          <a:schemeClr val="phClr"/>
        </a:solidFill>
        <a:gradFill rotWithShape="1">
          <a:gsLst>
            <a:gs pos="10000">
              <a:schemeClr val="phClr">
                <a:tint val="94000"/>
                <a:lumMod val="116000"/>
              </a:schemeClr>
            </a:gs>
            <a:gs pos="100000">
              <a:schemeClr val="phClr">
                <a:tint val="98000"/>
                <a:shade val="86000"/>
                <a:satMod val="90000"/>
                <a:lumMod val="88000"/>
              </a:schemeClr>
            </a:gs>
          </a:gsLst>
          <a:path path="circle">
            <a:fillToRect l="50000" t="15000" r="50000" b="169000"/>
          </a:path>
        </a:gradFill>
      </a:bgFillStyleLst>
    </a:fmtScheme>
  </a:themeElements>
  <a:objectDefaults/>
  <a:extraClrSchemeLst/>
  <a:extLst>
    <a:ext uri="{05A4C25C-085E-4340-85A3-A5531E510DB2}">
      <thm15:themeFamily xmlns:thm15="http://schemas.microsoft.com/office/thememl/2012/main" xmlns="" name="Atlas" id="{5156B0E4-0EB1-49FE-A26B-15F6F698AEC6}" vid="{508F7963-D0B5-43F7-BB2C-FCE3009C08EC}"/>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tabSelected="1" topLeftCell="A53" zoomScale="60" zoomScaleNormal="60" workbookViewId="0">
      <selection activeCell="D68" sqref="D68"/>
    </sheetView>
  </sheetViews>
  <sheetFormatPr baseColWidth="10" defaultColWidth="10.6640625" defaultRowHeight="15.75" x14ac:dyDescent="0.25"/>
  <cols>
    <col min="1" max="1" width="3.44140625" style="3" customWidth="1"/>
    <col min="2" max="2" width="18.33203125" style="24" customWidth="1"/>
    <col min="3" max="3" width="111.77734375" style="26" customWidth="1"/>
    <col min="4" max="4" width="18.77734375" style="31" customWidth="1"/>
    <col min="5" max="5" width="7.109375" style="11" customWidth="1"/>
    <col min="6" max="6" width="7.88671875" style="11" customWidth="1"/>
    <col min="7" max="7" width="28" style="21" customWidth="1"/>
    <col min="8" max="8" width="12.44140625" style="40" customWidth="1"/>
    <col min="9" max="9" width="19.44140625" style="14" customWidth="1"/>
    <col min="11" max="16384" width="10.6640625" style="1"/>
  </cols>
  <sheetData>
    <row r="1" spans="1:9" ht="51" customHeight="1" x14ac:dyDescent="0.25">
      <c r="B1" s="150" t="s">
        <v>0</v>
      </c>
      <c r="C1" s="150"/>
      <c r="D1" s="34"/>
      <c r="E1" s="6"/>
      <c r="F1" s="6"/>
      <c r="G1" s="15"/>
    </row>
    <row r="2" spans="1:9" ht="57" customHeight="1" x14ac:dyDescent="0.25">
      <c r="B2" s="5" t="s">
        <v>1</v>
      </c>
      <c r="C2" s="5" t="s">
        <v>2</v>
      </c>
      <c r="D2" s="5" t="s">
        <v>72</v>
      </c>
      <c r="E2" s="5" t="s">
        <v>44</v>
      </c>
      <c r="F2" s="5" t="s">
        <v>45</v>
      </c>
      <c r="G2" s="16" t="s">
        <v>46</v>
      </c>
      <c r="I2" s="27"/>
    </row>
    <row r="3" spans="1:9" ht="141.75" x14ac:dyDescent="0.25">
      <c r="A3" s="3">
        <v>1</v>
      </c>
      <c r="B3" s="22" t="s">
        <v>3</v>
      </c>
      <c r="C3" s="12" t="s">
        <v>55</v>
      </c>
      <c r="D3" s="13" t="s">
        <v>73</v>
      </c>
      <c r="E3" s="7"/>
      <c r="F3" s="7" t="s">
        <v>66</v>
      </c>
      <c r="G3" s="17" t="s">
        <v>1285</v>
      </c>
    </row>
    <row r="4" spans="1:9" ht="346.5" x14ac:dyDescent="0.25">
      <c r="A4" s="3">
        <v>2</v>
      </c>
      <c r="B4" s="22" t="s">
        <v>4</v>
      </c>
      <c r="C4" s="12" t="s">
        <v>74</v>
      </c>
      <c r="D4" s="13" t="s">
        <v>73</v>
      </c>
      <c r="E4" s="13" t="s">
        <v>69</v>
      </c>
      <c r="F4" s="7"/>
      <c r="G4" s="17" t="s">
        <v>1296</v>
      </c>
      <c r="I4" s="28"/>
    </row>
    <row r="5" spans="1:9" ht="110.25" customHeight="1" x14ac:dyDescent="0.25">
      <c r="A5" s="3">
        <v>3</v>
      </c>
      <c r="B5" s="22" t="s">
        <v>5</v>
      </c>
      <c r="C5" s="12" t="s">
        <v>56</v>
      </c>
      <c r="D5" s="13" t="s">
        <v>73</v>
      </c>
      <c r="E5" s="7"/>
      <c r="F5" s="7" t="s">
        <v>66</v>
      </c>
      <c r="G5" s="157" t="s">
        <v>1286</v>
      </c>
    </row>
    <row r="6" spans="1:9" ht="31.5" x14ac:dyDescent="0.25">
      <c r="A6" s="3">
        <v>4</v>
      </c>
      <c r="B6" s="22" t="s">
        <v>6</v>
      </c>
      <c r="C6" s="12" t="s">
        <v>57</v>
      </c>
      <c r="D6" s="13" t="s">
        <v>73</v>
      </c>
      <c r="E6" s="7" t="s">
        <v>66</v>
      </c>
      <c r="F6" s="7"/>
      <c r="G6" s="158"/>
    </row>
    <row r="7" spans="1:9" ht="173.25" x14ac:dyDescent="0.25">
      <c r="A7" s="3">
        <v>5</v>
      </c>
      <c r="B7" s="22" t="s">
        <v>8</v>
      </c>
      <c r="C7" s="12" t="s">
        <v>30</v>
      </c>
      <c r="D7" s="13" t="s">
        <v>67</v>
      </c>
      <c r="E7" s="13" t="s">
        <v>67</v>
      </c>
      <c r="F7" s="7" t="s">
        <v>67</v>
      </c>
      <c r="G7" s="17" t="s">
        <v>1287</v>
      </c>
      <c r="I7" s="28"/>
    </row>
    <row r="8" spans="1:9" ht="110.25" x14ac:dyDescent="0.25">
      <c r="A8" s="3">
        <v>6</v>
      </c>
      <c r="B8" s="22" t="s">
        <v>6</v>
      </c>
      <c r="C8" s="12" t="s">
        <v>47</v>
      </c>
      <c r="D8" s="13" t="s">
        <v>67</v>
      </c>
      <c r="E8" s="13" t="s">
        <v>67</v>
      </c>
      <c r="F8" s="7" t="s">
        <v>67</v>
      </c>
      <c r="G8" s="17" t="s">
        <v>1288</v>
      </c>
    </row>
    <row r="9" spans="1:9" ht="189" x14ac:dyDescent="0.25">
      <c r="A9" s="3">
        <v>7</v>
      </c>
      <c r="B9" s="22" t="s">
        <v>6</v>
      </c>
      <c r="C9" s="12" t="s">
        <v>50</v>
      </c>
      <c r="D9" s="13" t="s">
        <v>73</v>
      </c>
      <c r="E9" s="7"/>
      <c r="F9" s="7" t="s">
        <v>66</v>
      </c>
      <c r="G9" s="17" t="s">
        <v>1259</v>
      </c>
    </row>
    <row r="10" spans="1:9" ht="63" x14ac:dyDescent="0.25">
      <c r="A10" s="3">
        <v>8</v>
      </c>
      <c r="B10" s="22" t="s">
        <v>7</v>
      </c>
      <c r="C10" s="12" t="s">
        <v>1297</v>
      </c>
      <c r="D10" s="13" t="s">
        <v>67</v>
      </c>
      <c r="E10" s="13" t="s">
        <v>67</v>
      </c>
      <c r="F10" s="7" t="s">
        <v>67</v>
      </c>
      <c r="G10" s="17" t="s">
        <v>78</v>
      </c>
    </row>
    <row r="11" spans="1:9" ht="236.25" x14ac:dyDescent="0.25">
      <c r="A11" s="3">
        <v>9</v>
      </c>
      <c r="B11" s="22" t="s">
        <v>8</v>
      </c>
      <c r="C11" s="12" t="s">
        <v>58</v>
      </c>
      <c r="D11" s="13" t="s">
        <v>67</v>
      </c>
      <c r="E11" s="13" t="s">
        <v>67</v>
      </c>
      <c r="F11" s="7" t="s">
        <v>67</v>
      </c>
      <c r="G11" s="17" t="s">
        <v>1298</v>
      </c>
    </row>
    <row r="12" spans="1:9" ht="78.75" x14ac:dyDescent="0.25">
      <c r="A12" s="3">
        <v>10</v>
      </c>
      <c r="B12" s="22" t="s">
        <v>9</v>
      </c>
      <c r="C12" s="12" t="s">
        <v>1299</v>
      </c>
      <c r="D12" s="13" t="s">
        <v>73</v>
      </c>
      <c r="E12" s="7"/>
      <c r="F12" s="7" t="s">
        <v>66</v>
      </c>
      <c r="G12" s="17" t="s">
        <v>1270</v>
      </c>
    </row>
    <row r="13" spans="1:9" ht="141.75" x14ac:dyDescent="0.25">
      <c r="A13" s="3">
        <v>11</v>
      </c>
      <c r="B13" s="22" t="s">
        <v>10</v>
      </c>
      <c r="C13" s="12" t="s">
        <v>48</v>
      </c>
      <c r="D13" s="13" t="s">
        <v>73</v>
      </c>
      <c r="E13" s="7"/>
      <c r="F13" s="7" t="s">
        <v>66</v>
      </c>
      <c r="G13" s="17" t="s">
        <v>1271</v>
      </c>
    </row>
    <row r="14" spans="1:9" ht="267.75" x14ac:dyDescent="0.25">
      <c r="A14" s="3">
        <v>12</v>
      </c>
      <c r="B14" s="22" t="s">
        <v>6</v>
      </c>
      <c r="C14" s="12" t="s">
        <v>49</v>
      </c>
      <c r="D14" s="13" t="s">
        <v>73</v>
      </c>
      <c r="E14" s="7" t="s">
        <v>66</v>
      </c>
      <c r="F14" s="7"/>
      <c r="G14" s="17" t="s">
        <v>1300</v>
      </c>
    </row>
    <row r="15" spans="1:9" ht="78.75" x14ac:dyDescent="0.25">
      <c r="A15" s="3">
        <v>13</v>
      </c>
      <c r="B15" s="22" t="s">
        <v>51</v>
      </c>
      <c r="C15" s="12" t="s">
        <v>59</v>
      </c>
      <c r="D15" s="13" t="s">
        <v>73</v>
      </c>
      <c r="E15" s="7" t="s">
        <v>66</v>
      </c>
      <c r="F15" s="7"/>
      <c r="G15" s="17" t="s">
        <v>1270</v>
      </c>
    </row>
    <row r="16" spans="1:9" ht="220.5" x14ac:dyDescent="0.25">
      <c r="A16" s="3">
        <v>14</v>
      </c>
      <c r="B16" s="22" t="s">
        <v>12</v>
      </c>
      <c r="C16" s="12" t="s">
        <v>11</v>
      </c>
      <c r="D16" s="13" t="s">
        <v>73</v>
      </c>
      <c r="E16" s="7"/>
      <c r="F16" s="7" t="s">
        <v>66</v>
      </c>
      <c r="G16" s="17" t="s">
        <v>1301</v>
      </c>
    </row>
    <row r="17" spans="1:9" ht="57.95" customHeight="1" x14ac:dyDescent="0.25">
      <c r="B17" s="151" t="s">
        <v>13</v>
      </c>
      <c r="C17" s="151"/>
      <c r="D17" s="35"/>
      <c r="E17" s="8"/>
      <c r="F17" s="8"/>
      <c r="G17" s="18"/>
    </row>
    <row r="18" spans="1:9" x14ac:dyDescent="0.25">
      <c r="B18" s="23" t="s">
        <v>1</v>
      </c>
      <c r="C18" s="23" t="s">
        <v>2</v>
      </c>
      <c r="D18" s="23"/>
      <c r="E18" s="9"/>
      <c r="F18" s="9"/>
      <c r="G18" s="19"/>
    </row>
    <row r="19" spans="1:9" ht="220.5" x14ac:dyDescent="0.25">
      <c r="A19" s="3">
        <v>15</v>
      </c>
      <c r="B19" s="152" t="s">
        <v>25</v>
      </c>
      <c r="C19" s="25" t="s">
        <v>60</v>
      </c>
      <c r="D19" s="36" t="s">
        <v>67</v>
      </c>
      <c r="E19" s="10"/>
      <c r="F19" s="10" t="s">
        <v>66</v>
      </c>
      <c r="G19" s="20" t="s">
        <v>1289</v>
      </c>
    </row>
    <row r="20" spans="1:9" ht="47.25" x14ac:dyDescent="0.25">
      <c r="A20" s="3">
        <v>16</v>
      </c>
      <c r="B20" s="153"/>
      <c r="C20" s="25" t="s">
        <v>14</v>
      </c>
      <c r="D20" s="36" t="s">
        <v>67</v>
      </c>
      <c r="E20" s="10" t="s">
        <v>67</v>
      </c>
      <c r="F20" s="10" t="s">
        <v>67</v>
      </c>
      <c r="G20" s="20" t="s">
        <v>79</v>
      </c>
    </row>
    <row r="21" spans="1:9" ht="47.25" x14ac:dyDescent="0.25">
      <c r="A21" s="3">
        <v>17</v>
      </c>
      <c r="B21" s="154"/>
      <c r="C21" s="25" t="s">
        <v>15</v>
      </c>
      <c r="D21" s="36" t="s">
        <v>67</v>
      </c>
      <c r="E21" s="10" t="s">
        <v>67</v>
      </c>
      <c r="F21" s="10" t="s">
        <v>67</v>
      </c>
      <c r="G21" s="20" t="s">
        <v>79</v>
      </c>
    </row>
    <row r="22" spans="1:9" ht="189" x14ac:dyDescent="0.25">
      <c r="A22" s="3">
        <v>18</v>
      </c>
      <c r="B22" s="152" t="s">
        <v>16</v>
      </c>
      <c r="C22" s="2" t="s">
        <v>17</v>
      </c>
      <c r="D22" s="36" t="s">
        <v>73</v>
      </c>
      <c r="E22" s="10"/>
      <c r="F22" s="10" t="s">
        <v>66</v>
      </c>
      <c r="G22" s="20" t="s">
        <v>1302</v>
      </c>
    </row>
    <row r="23" spans="1:9" ht="204.75" x14ac:dyDescent="0.25">
      <c r="A23" s="3">
        <v>19</v>
      </c>
      <c r="B23" s="153"/>
      <c r="C23" s="2" t="s">
        <v>31</v>
      </c>
      <c r="D23" s="36" t="s">
        <v>67</v>
      </c>
      <c r="E23" s="10" t="s">
        <v>67</v>
      </c>
      <c r="F23" s="10" t="s">
        <v>67</v>
      </c>
      <c r="G23" s="20" t="s">
        <v>1303</v>
      </c>
      <c r="I23" s="28"/>
    </row>
    <row r="24" spans="1:9" ht="173.25" x14ac:dyDescent="0.25">
      <c r="A24" s="3">
        <v>20</v>
      </c>
      <c r="B24" s="153"/>
      <c r="C24" s="2" t="s">
        <v>32</v>
      </c>
      <c r="D24" s="36" t="s">
        <v>67</v>
      </c>
      <c r="E24" s="10" t="s">
        <v>67</v>
      </c>
      <c r="F24" s="10" t="s">
        <v>67</v>
      </c>
      <c r="G24" s="20" t="s">
        <v>1272</v>
      </c>
      <c r="I24" s="28"/>
    </row>
    <row r="25" spans="1:9" ht="141.75" x14ac:dyDescent="0.25">
      <c r="A25" s="3">
        <v>21</v>
      </c>
      <c r="B25" s="153"/>
      <c r="C25" s="2" t="s">
        <v>33</v>
      </c>
      <c r="D25" s="36" t="s">
        <v>67</v>
      </c>
      <c r="E25" s="10" t="s">
        <v>67</v>
      </c>
      <c r="F25" s="10" t="s">
        <v>67</v>
      </c>
      <c r="G25" s="20" t="s">
        <v>1218</v>
      </c>
      <c r="I25" s="28"/>
    </row>
    <row r="26" spans="1:9" ht="362.25" x14ac:dyDescent="0.25">
      <c r="A26" s="3">
        <v>22</v>
      </c>
      <c r="B26" s="153"/>
      <c r="C26" s="2" t="s">
        <v>34</v>
      </c>
      <c r="D26" s="36" t="s">
        <v>67</v>
      </c>
      <c r="E26" s="10" t="s">
        <v>67</v>
      </c>
      <c r="F26" s="10" t="s">
        <v>67</v>
      </c>
      <c r="G26" s="20" t="s">
        <v>1304</v>
      </c>
      <c r="I26" s="28"/>
    </row>
    <row r="27" spans="1:9" ht="141.75" x14ac:dyDescent="0.25">
      <c r="A27" s="3">
        <v>23</v>
      </c>
      <c r="B27" s="153"/>
      <c r="C27" s="2" t="s">
        <v>35</v>
      </c>
      <c r="D27" s="36" t="s">
        <v>67</v>
      </c>
      <c r="E27" s="10" t="s">
        <v>67</v>
      </c>
      <c r="F27" s="10" t="s">
        <v>67</v>
      </c>
      <c r="G27" s="20" t="s">
        <v>1218</v>
      </c>
      <c r="I27" s="28"/>
    </row>
    <row r="28" spans="1:9" ht="141.75" x14ac:dyDescent="0.25">
      <c r="A28" s="3">
        <v>24</v>
      </c>
      <c r="B28" s="153"/>
      <c r="C28" s="2" t="s">
        <v>36</v>
      </c>
      <c r="D28" s="36" t="s">
        <v>67</v>
      </c>
      <c r="E28" s="10" t="s">
        <v>67</v>
      </c>
      <c r="F28" s="10" t="s">
        <v>67</v>
      </c>
      <c r="G28" s="20" t="s">
        <v>1260</v>
      </c>
      <c r="I28" s="28"/>
    </row>
    <row r="29" spans="1:9" ht="409.5" x14ac:dyDescent="0.25">
      <c r="A29" s="3">
        <v>25</v>
      </c>
      <c r="B29" s="153"/>
      <c r="C29" s="2" t="s">
        <v>37</v>
      </c>
      <c r="D29" s="36" t="s">
        <v>67</v>
      </c>
      <c r="E29" s="10" t="s">
        <v>67</v>
      </c>
      <c r="F29" s="10" t="s">
        <v>67</v>
      </c>
      <c r="G29" s="20" t="s">
        <v>1305</v>
      </c>
      <c r="I29" s="30"/>
    </row>
    <row r="30" spans="1:9" ht="315" x14ac:dyDescent="0.25">
      <c r="A30" s="3">
        <v>26</v>
      </c>
      <c r="B30" s="154"/>
      <c r="C30" s="2" t="s">
        <v>38</v>
      </c>
      <c r="D30" s="36" t="s">
        <v>67</v>
      </c>
      <c r="E30" s="10" t="s">
        <v>67</v>
      </c>
      <c r="F30" s="10" t="s">
        <v>67</v>
      </c>
      <c r="G30" s="20" t="s">
        <v>1306</v>
      </c>
      <c r="I30" s="37"/>
    </row>
    <row r="31" spans="1:9" ht="267.75" x14ac:dyDescent="0.25">
      <c r="A31" s="3">
        <v>27</v>
      </c>
      <c r="B31" s="4" t="s">
        <v>26</v>
      </c>
      <c r="C31" s="2" t="s">
        <v>52</v>
      </c>
      <c r="D31" s="36" t="s">
        <v>67</v>
      </c>
      <c r="E31" s="10" t="s">
        <v>66</v>
      </c>
      <c r="F31" s="10"/>
      <c r="G31" s="20" t="s">
        <v>1261</v>
      </c>
      <c r="I31" s="28"/>
    </row>
    <row r="32" spans="1:9" ht="63" x14ac:dyDescent="0.25">
      <c r="A32" s="3">
        <v>28</v>
      </c>
      <c r="B32" s="152" t="s">
        <v>7</v>
      </c>
      <c r="C32" s="2" t="s">
        <v>39</v>
      </c>
      <c r="D32" s="36" t="s">
        <v>67</v>
      </c>
      <c r="E32" s="10" t="s">
        <v>67</v>
      </c>
      <c r="F32" s="10" t="s">
        <v>67</v>
      </c>
      <c r="G32" s="20" t="s">
        <v>1273</v>
      </c>
    </row>
    <row r="33" spans="1:9" ht="126" x14ac:dyDescent="0.25">
      <c r="A33" s="3">
        <v>29</v>
      </c>
      <c r="B33" s="153"/>
      <c r="C33" s="2" t="s">
        <v>18</v>
      </c>
      <c r="D33" s="36" t="s">
        <v>77</v>
      </c>
      <c r="E33" s="10" t="s">
        <v>66</v>
      </c>
      <c r="F33" s="10"/>
      <c r="G33" s="20" t="s">
        <v>1274</v>
      </c>
    </row>
    <row r="34" spans="1:9" ht="78.75" x14ac:dyDescent="0.25">
      <c r="A34" s="3">
        <v>30</v>
      </c>
      <c r="B34" s="154"/>
      <c r="C34" s="2" t="s">
        <v>40</v>
      </c>
      <c r="D34" s="36" t="s">
        <v>67</v>
      </c>
      <c r="E34" s="10" t="s">
        <v>66</v>
      </c>
      <c r="F34" s="10"/>
      <c r="G34" s="20" t="s">
        <v>1275</v>
      </c>
    </row>
    <row r="35" spans="1:9" ht="126" x14ac:dyDescent="0.25">
      <c r="A35" s="3">
        <v>31</v>
      </c>
      <c r="B35" s="4" t="s">
        <v>41</v>
      </c>
      <c r="C35" s="2" t="s">
        <v>68</v>
      </c>
      <c r="D35" s="36" t="s">
        <v>73</v>
      </c>
      <c r="E35" s="10"/>
      <c r="F35" s="10" t="s">
        <v>66</v>
      </c>
      <c r="G35" s="20" t="s">
        <v>1307</v>
      </c>
    </row>
    <row r="36" spans="1:9" ht="141.75" x14ac:dyDescent="0.25">
      <c r="A36" s="3">
        <v>32</v>
      </c>
      <c r="B36" s="4" t="s">
        <v>24</v>
      </c>
      <c r="C36" s="25" t="s">
        <v>1308</v>
      </c>
      <c r="D36" s="36" t="s">
        <v>67</v>
      </c>
      <c r="E36" s="10"/>
      <c r="F36" s="10"/>
      <c r="G36" s="20" t="s">
        <v>1262</v>
      </c>
      <c r="I36" s="37"/>
    </row>
    <row r="37" spans="1:9" ht="409.5" x14ac:dyDescent="0.25">
      <c r="A37" s="3">
        <v>33</v>
      </c>
      <c r="B37" s="4" t="s">
        <v>53</v>
      </c>
      <c r="C37" s="2" t="s">
        <v>61</v>
      </c>
      <c r="D37" s="36" t="s">
        <v>67</v>
      </c>
      <c r="E37" s="10" t="s">
        <v>67</v>
      </c>
      <c r="F37" s="10" t="s">
        <v>67</v>
      </c>
      <c r="G37" s="20" t="s">
        <v>1309</v>
      </c>
      <c r="I37" s="37"/>
    </row>
    <row r="38" spans="1:9" ht="78.75" x14ac:dyDescent="0.25">
      <c r="A38" s="3">
        <v>34</v>
      </c>
      <c r="B38" s="4" t="s">
        <v>54</v>
      </c>
      <c r="C38" s="2" t="s">
        <v>19</v>
      </c>
      <c r="D38" s="36" t="s">
        <v>73</v>
      </c>
      <c r="E38" s="10" t="s">
        <v>66</v>
      </c>
      <c r="F38" s="10"/>
      <c r="G38" s="20" t="s">
        <v>1263</v>
      </c>
      <c r="I38" s="28"/>
    </row>
    <row r="39" spans="1:9" ht="78.75" x14ac:dyDescent="0.25">
      <c r="A39" s="3">
        <v>35</v>
      </c>
      <c r="B39" s="4" t="s">
        <v>23</v>
      </c>
      <c r="C39" s="2" t="s">
        <v>62</v>
      </c>
      <c r="D39" s="36" t="s">
        <v>67</v>
      </c>
      <c r="E39" s="10" t="s">
        <v>67</v>
      </c>
      <c r="F39" s="10" t="s">
        <v>67</v>
      </c>
      <c r="G39" s="20" t="s">
        <v>1263</v>
      </c>
    </row>
    <row r="40" spans="1:9" ht="362.25" x14ac:dyDescent="0.25">
      <c r="A40" s="3">
        <v>36</v>
      </c>
      <c r="B40" s="4" t="s">
        <v>26</v>
      </c>
      <c r="C40" s="2" t="s">
        <v>42</v>
      </c>
      <c r="D40" s="36" t="s">
        <v>73</v>
      </c>
      <c r="E40" s="10"/>
      <c r="F40" s="10" t="s">
        <v>66</v>
      </c>
      <c r="G40" s="20" t="s">
        <v>1310</v>
      </c>
    </row>
    <row r="41" spans="1:9" ht="141.75" x14ac:dyDescent="0.25">
      <c r="A41" s="3">
        <v>37</v>
      </c>
      <c r="B41" s="4" t="s">
        <v>27</v>
      </c>
      <c r="C41" s="2" t="s">
        <v>63</v>
      </c>
      <c r="D41" s="36" t="s">
        <v>73</v>
      </c>
      <c r="E41" s="10"/>
      <c r="F41" s="10" t="s">
        <v>1264</v>
      </c>
      <c r="G41" s="20" t="s">
        <v>1290</v>
      </c>
    </row>
    <row r="42" spans="1:9" ht="330.75" x14ac:dyDescent="0.25">
      <c r="A42" s="3">
        <v>38</v>
      </c>
      <c r="B42" s="4" t="s">
        <v>7</v>
      </c>
      <c r="C42" s="2" t="s">
        <v>20</v>
      </c>
      <c r="D42" s="36" t="s">
        <v>67</v>
      </c>
      <c r="E42" s="10" t="s">
        <v>67</v>
      </c>
      <c r="F42" s="10" t="s">
        <v>67</v>
      </c>
      <c r="G42" s="20" t="s">
        <v>1276</v>
      </c>
      <c r="I42" s="37"/>
    </row>
    <row r="43" spans="1:9" ht="409.5" x14ac:dyDescent="0.25">
      <c r="A43" s="3">
        <v>39</v>
      </c>
      <c r="B43" s="4" t="s">
        <v>9</v>
      </c>
      <c r="C43" s="2" t="s">
        <v>71</v>
      </c>
      <c r="D43" s="36" t="s">
        <v>73</v>
      </c>
      <c r="E43" s="10" t="s">
        <v>1219</v>
      </c>
      <c r="F43" s="36" t="s">
        <v>1291</v>
      </c>
      <c r="G43" s="20" t="s">
        <v>1311</v>
      </c>
      <c r="I43" s="37"/>
    </row>
    <row r="44" spans="1:9" ht="63" x14ac:dyDescent="0.25">
      <c r="A44" s="3">
        <v>40</v>
      </c>
      <c r="B44" s="4" t="s">
        <v>22</v>
      </c>
      <c r="C44" s="2" t="s">
        <v>64</v>
      </c>
      <c r="D44" s="36" t="s">
        <v>73</v>
      </c>
      <c r="E44" s="10" t="s">
        <v>66</v>
      </c>
      <c r="F44" s="10"/>
      <c r="G44" s="20" t="s">
        <v>75</v>
      </c>
    </row>
    <row r="45" spans="1:9" ht="157.5" x14ac:dyDescent="0.25">
      <c r="A45" s="3">
        <v>41</v>
      </c>
      <c r="B45" s="4" t="s">
        <v>21</v>
      </c>
      <c r="C45" s="2" t="s">
        <v>65</v>
      </c>
      <c r="D45" s="36" t="s">
        <v>67</v>
      </c>
      <c r="E45" s="10"/>
      <c r="F45" s="10" t="s">
        <v>66</v>
      </c>
      <c r="G45" s="20" t="s">
        <v>1256</v>
      </c>
    </row>
    <row r="46" spans="1:9" ht="409.5" x14ac:dyDescent="0.25">
      <c r="A46" s="3">
        <v>42</v>
      </c>
      <c r="B46" s="33" t="s">
        <v>28</v>
      </c>
      <c r="C46" s="137" t="s">
        <v>43</v>
      </c>
      <c r="D46" s="138" t="s">
        <v>77</v>
      </c>
      <c r="E46" s="139" t="s">
        <v>66</v>
      </c>
      <c r="F46" s="139"/>
      <c r="G46" s="140" t="s">
        <v>1312</v>
      </c>
    </row>
    <row r="47" spans="1:9" ht="362.25" x14ac:dyDescent="0.25">
      <c r="A47" s="144">
        <v>43</v>
      </c>
      <c r="B47" s="32" t="s">
        <v>29</v>
      </c>
      <c r="C47" s="2" t="s">
        <v>76</v>
      </c>
      <c r="D47" s="36" t="s">
        <v>73</v>
      </c>
      <c r="E47" s="10" t="s">
        <v>67</v>
      </c>
      <c r="F47" s="10" t="s">
        <v>67</v>
      </c>
      <c r="G47" s="20" t="s">
        <v>1292</v>
      </c>
      <c r="I47" s="37"/>
    </row>
    <row r="48" spans="1:9" ht="54.95" customHeight="1" x14ac:dyDescent="0.25">
      <c r="B48" s="155" t="s">
        <v>1313</v>
      </c>
      <c r="C48" s="155"/>
      <c r="D48" s="155"/>
      <c r="E48" s="155"/>
      <c r="F48" s="155"/>
      <c r="G48" s="155"/>
    </row>
    <row r="49" spans="2:9" ht="54.95" customHeight="1" x14ac:dyDescent="0.25">
      <c r="B49" s="145" t="s">
        <v>1280</v>
      </c>
      <c r="C49" s="145" t="s">
        <v>1281</v>
      </c>
      <c r="D49" s="145" t="s">
        <v>72</v>
      </c>
      <c r="E49" s="145" t="s">
        <v>44</v>
      </c>
      <c r="F49" s="145" t="s">
        <v>45</v>
      </c>
      <c r="G49" s="145" t="s">
        <v>46</v>
      </c>
    </row>
    <row r="50" spans="2:9" ht="94.5" x14ac:dyDescent="0.25">
      <c r="B50" s="156" t="s">
        <v>1278</v>
      </c>
      <c r="C50" s="146" t="s">
        <v>1279</v>
      </c>
      <c r="D50" s="39" t="s">
        <v>67</v>
      </c>
      <c r="E50" s="38" t="s">
        <v>67</v>
      </c>
      <c r="F50" s="38" t="s">
        <v>67</v>
      </c>
      <c r="G50" s="29" t="s">
        <v>1294</v>
      </c>
    </row>
    <row r="51" spans="2:9" ht="409.5" x14ac:dyDescent="0.25">
      <c r="B51" s="156"/>
      <c r="C51" s="147" t="s">
        <v>1282</v>
      </c>
      <c r="D51" s="39" t="s">
        <v>77</v>
      </c>
      <c r="E51" s="38" t="s">
        <v>66</v>
      </c>
      <c r="F51" s="38"/>
      <c r="G51" s="29" t="s">
        <v>1314</v>
      </c>
      <c r="I51" s="37"/>
    </row>
    <row r="52" spans="2:9" ht="378" x14ac:dyDescent="0.25">
      <c r="B52" s="156"/>
      <c r="C52" s="147" t="s">
        <v>1283</v>
      </c>
      <c r="D52" s="39" t="s">
        <v>73</v>
      </c>
      <c r="E52" s="38"/>
      <c r="F52" s="38" t="s">
        <v>66</v>
      </c>
      <c r="G52" s="29" t="s">
        <v>1295</v>
      </c>
    </row>
    <row r="53" spans="2:9" ht="204.75" x14ac:dyDescent="0.25">
      <c r="B53" s="156"/>
      <c r="C53" s="147" t="s">
        <v>1315</v>
      </c>
      <c r="D53" s="39" t="s">
        <v>73</v>
      </c>
      <c r="E53" s="38" t="s">
        <v>66</v>
      </c>
      <c r="F53" s="38"/>
      <c r="G53" s="29" t="s">
        <v>1316</v>
      </c>
    </row>
    <row r="54" spans="2:9" ht="94.5" x14ac:dyDescent="0.25">
      <c r="B54" s="156"/>
      <c r="C54" s="147" t="s">
        <v>1284</v>
      </c>
      <c r="D54" s="39" t="s">
        <v>73</v>
      </c>
      <c r="E54" s="38" t="s">
        <v>66</v>
      </c>
      <c r="F54" s="38"/>
      <c r="G54" s="29" t="s">
        <v>1270</v>
      </c>
    </row>
    <row r="55" spans="2:9" x14ac:dyDescent="0.25">
      <c r="B55" s="141"/>
      <c r="C55" s="143"/>
      <c r="D55" s="40"/>
      <c r="E55" s="142"/>
      <c r="F55" s="142"/>
      <c r="G55" s="37"/>
    </row>
    <row r="56" spans="2:9" x14ac:dyDescent="0.25">
      <c r="B56" s="141"/>
      <c r="C56" s="143"/>
      <c r="D56" s="40"/>
      <c r="E56" s="142"/>
      <c r="F56" s="142"/>
      <c r="G56" s="37"/>
    </row>
    <row r="57" spans="2:9" x14ac:dyDescent="0.25">
      <c r="B57" s="141"/>
      <c r="C57" s="143"/>
      <c r="D57" s="40"/>
      <c r="E57" s="142"/>
      <c r="F57" s="142"/>
      <c r="G57" s="37"/>
    </row>
    <row r="58" spans="2:9" x14ac:dyDescent="0.25">
      <c r="B58" s="141"/>
      <c r="C58" s="143"/>
      <c r="D58" s="40"/>
      <c r="E58" s="142"/>
      <c r="F58" s="142"/>
      <c r="G58" s="37"/>
    </row>
    <row r="59" spans="2:9" x14ac:dyDescent="0.25">
      <c r="B59" s="141"/>
      <c r="C59" s="143"/>
      <c r="D59" s="40"/>
      <c r="E59" s="142"/>
      <c r="F59" s="142"/>
      <c r="G59" s="37"/>
    </row>
    <row r="60" spans="2:9" x14ac:dyDescent="0.25">
      <c r="B60" s="141"/>
      <c r="C60" s="143"/>
      <c r="D60" s="40"/>
      <c r="E60" s="142"/>
      <c r="F60" s="142"/>
      <c r="G60" s="37"/>
    </row>
    <row r="61" spans="2:9" x14ac:dyDescent="0.25">
      <c r="B61" s="141"/>
      <c r="C61" s="143"/>
      <c r="D61" s="40"/>
      <c r="E61" s="40"/>
      <c r="F61" s="40"/>
      <c r="G61" s="37"/>
    </row>
    <row r="62" spans="2:9" x14ac:dyDescent="0.25">
      <c r="B62" s="141"/>
      <c r="C62" s="143"/>
      <c r="D62" s="40"/>
      <c r="E62" s="142"/>
      <c r="F62" s="142"/>
      <c r="G62" s="37"/>
    </row>
    <row r="63" spans="2:9" x14ac:dyDescent="0.25">
      <c r="B63" s="141"/>
      <c r="C63" s="143"/>
      <c r="D63" s="40"/>
      <c r="E63" s="142"/>
      <c r="F63" s="142"/>
      <c r="G63" s="37"/>
    </row>
    <row r="64" spans="2:9" x14ac:dyDescent="0.25">
      <c r="B64" s="141"/>
      <c r="C64" s="143"/>
      <c r="D64" s="40"/>
      <c r="E64" s="142"/>
      <c r="F64" s="142"/>
      <c r="G64" s="37"/>
    </row>
    <row r="65" spans="2:7" x14ac:dyDescent="0.25">
      <c r="B65" s="141"/>
      <c r="C65" s="143"/>
      <c r="D65" s="40"/>
      <c r="E65" s="142"/>
      <c r="F65" s="142"/>
      <c r="G65" s="37"/>
    </row>
    <row r="66" spans="2:7" x14ac:dyDescent="0.25">
      <c r="B66" s="141"/>
      <c r="C66" s="143"/>
      <c r="D66" s="40"/>
      <c r="E66" s="142"/>
      <c r="F66" s="142"/>
      <c r="G66" s="37"/>
    </row>
    <row r="67" spans="2:7" x14ac:dyDescent="0.25">
      <c r="B67" s="141"/>
      <c r="C67" s="143"/>
      <c r="D67" s="40"/>
      <c r="E67" s="142"/>
      <c r="F67" s="142"/>
      <c r="G67" s="37"/>
    </row>
    <row r="68" spans="2:7" x14ac:dyDescent="0.25">
      <c r="B68" s="141"/>
      <c r="C68" s="143"/>
      <c r="D68" s="40"/>
      <c r="E68" s="142"/>
      <c r="F68" s="142"/>
      <c r="G68" s="37"/>
    </row>
    <row r="69" spans="2:7" x14ac:dyDescent="0.25">
      <c r="B69" s="141"/>
      <c r="C69" s="143"/>
      <c r="D69" s="40"/>
      <c r="E69" s="142"/>
      <c r="F69" s="142"/>
      <c r="G69" s="37"/>
    </row>
    <row r="70" spans="2:7" x14ac:dyDescent="0.25">
      <c r="B70" s="141"/>
      <c r="C70" s="143"/>
      <c r="D70" s="40"/>
      <c r="E70" s="142"/>
      <c r="F70" s="142"/>
      <c r="G70" s="37"/>
    </row>
    <row r="71" spans="2:7" x14ac:dyDescent="0.25">
      <c r="B71" s="149"/>
      <c r="C71" s="149"/>
      <c r="D71" s="141"/>
      <c r="E71" s="142"/>
      <c r="F71" s="142"/>
      <c r="G71" s="37"/>
    </row>
    <row r="72" spans="2:7" x14ac:dyDescent="0.25">
      <c r="B72" s="141"/>
      <c r="C72" s="141"/>
      <c r="D72" s="141"/>
      <c r="E72" s="142"/>
      <c r="F72" s="142"/>
      <c r="G72" s="37"/>
    </row>
    <row r="73" spans="2:7" x14ac:dyDescent="0.25">
      <c r="B73" s="141"/>
      <c r="C73" s="143"/>
      <c r="D73" s="40"/>
      <c r="E73" s="142"/>
      <c r="F73" s="142"/>
      <c r="G73" s="37"/>
    </row>
    <row r="74" spans="2:7" x14ac:dyDescent="0.25">
      <c r="B74" s="148"/>
      <c r="C74" s="143"/>
      <c r="D74" s="40"/>
      <c r="E74" s="142"/>
      <c r="F74" s="142"/>
      <c r="G74" s="37"/>
    </row>
    <row r="75" spans="2:7" x14ac:dyDescent="0.25">
      <c r="B75" s="148"/>
      <c r="C75" s="143"/>
      <c r="D75" s="40"/>
      <c r="E75" s="142"/>
      <c r="F75" s="142"/>
      <c r="G75" s="37"/>
    </row>
    <row r="76" spans="2:7" x14ac:dyDescent="0.25">
      <c r="B76" s="148"/>
      <c r="C76" s="143"/>
      <c r="D76" s="40"/>
      <c r="E76" s="142"/>
      <c r="F76" s="142"/>
      <c r="G76" s="37"/>
    </row>
    <row r="77" spans="2:7" x14ac:dyDescent="0.25">
      <c r="B77" s="141"/>
      <c r="C77" s="143"/>
      <c r="D77" s="40"/>
      <c r="E77" s="142"/>
      <c r="F77" s="142"/>
      <c r="G77" s="37"/>
    </row>
    <row r="78" spans="2:7" x14ac:dyDescent="0.25">
      <c r="B78" s="141"/>
      <c r="C78" s="143"/>
      <c r="D78" s="40"/>
      <c r="E78" s="142"/>
      <c r="F78" s="142"/>
      <c r="G78" s="37"/>
    </row>
    <row r="79" spans="2:7" x14ac:dyDescent="0.25">
      <c r="B79" s="141"/>
      <c r="C79" s="143"/>
      <c r="D79" s="40"/>
      <c r="E79" s="142"/>
      <c r="F79" s="142"/>
      <c r="G79" s="37"/>
    </row>
    <row r="82" spans="9:9" x14ac:dyDescent="0.25">
      <c r="I82" s="26"/>
    </row>
    <row r="83" spans="9:9" x14ac:dyDescent="0.25">
      <c r="I83" s="26"/>
    </row>
    <row r="84" spans="9:9" x14ac:dyDescent="0.25">
      <c r="I84" s="26"/>
    </row>
  </sheetData>
  <mergeCells count="8">
    <mergeCell ref="B48:G48"/>
    <mergeCell ref="B50:B54"/>
    <mergeCell ref="G5:G6"/>
    <mergeCell ref="B1:C1"/>
    <mergeCell ref="B17:C17"/>
    <mergeCell ref="B22:B30"/>
    <mergeCell ref="B19:B21"/>
    <mergeCell ref="B32:B34"/>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60"/>
  <sheetViews>
    <sheetView workbookViewId="0">
      <selection activeCell="A3" sqref="A3:E3"/>
    </sheetView>
  </sheetViews>
  <sheetFormatPr baseColWidth="10" defaultRowHeight="15.75" x14ac:dyDescent="0.25"/>
  <cols>
    <col min="1" max="1" width="3.109375" bestFit="1" customWidth="1"/>
    <col min="2" max="2" width="13.33203125" bestFit="1" customWidth="1"/>
    <col min="3" max="3" width="11.88671875" bestFit="1" customWidth="1"/>
    <col min="4" max="4" width="13" customWidth="1"/>
    <col min="5" max="5" width="17.5546875" customWidth="1"/>
    <col min="6" max="6" width="14.88671875" customWidth="1"/>
    <col min="7" max="7" width="13.109375" customWidth="1"/>
    <col min="10" max="11" width="15" bestFit="1" customWidth="1"/>
    <col min="12" max="12" width="20.77734375" bestFit="1" customWidth="1"/>
    <col min="16" max="16" width="21.21875" customWidth="1"/>
  </cols>
  <sheetData>
    <row r="2" spans="1:16" ht="16.5" thickBot="1" x14ac:dyDescent="0.3"/>
    <row r="3" spans="1:16" ht="43.5" customHeight="1" x14ac:dyDescent="0.25">
      <c r="A3" s="163" t="s">
        <v>1104</v>
      </c>
      <c r="B3" s="164"/>
      <c r="C3" s="164"/>
      <c r="D3" s="164"/>
      <c r="E3" s="165"/>
    </row>
    <row r="4" spans="1:16" x14ac:dyDescent="0.25">
      <c r="A4" s="161" t="s">
        <v>1105</v>
      </c>
      <c r="B4" s="66"/>
      <c r="C4" s="69" t="s">
        <v>101</v>
      </c>
      <c r="D4" s="73" t="s">
        <v>902</v>
      </c>
      <c r="E4" s="80" t="s">
        <v>1106</v>
      </c>
      <c r="F4" s="78"/>
    </row>
    <row r="5" spans="1:16" x14ac:dyDescent="0.25">
      <c r="A5" s="161"/>
      <c r="B5" s="67" t="s">
        <v>904</v>
      </c>
      <c r="C5" s="59">
        <v>269</v>
      </c>
      <c r="D5" s="56">
        <v>73</v>
      </c>
      <c r="E5" s="82">
        <f>SUM(C5:D5)</f>
        <v>342</v>
      </c>
      <c r="F5" s="78"/>
    </row>
    <row r="6" spans="1:16" x14ac:dyDescent="0.25">
      <c r="A6" s="161"/>
      <c r="B6" s="67" t="s">
        <v>905</v>
      </c>
      <c r="C6" s="70">
        <v>19216477.354800001</v>
      </c>
      <c r="D6" s="74">
        <v>10669816.662900001</v>
      </c>
      <c r="E6" s="83">
        <f t="shared" ref="E6:E7" si="0">SUM(C6:D6)</f>
        <v>29886294.017700002</v>
      </c>
      <c r="F6" s="78"/>
    </row>
    <row r="7" spans="1:16" x14ac:dyDescent="0.25">
      <c r="A7" s="161"/>
      <c r="B7" s="67" t="s">
        <v>906</v>
      </c>
      <c r="C7" s="71">
        <v>216602.15700000001</v>
      </c>
      <c r="D7" s="75">
        <v>105792.223</v>
      </c>
      <c r="E7" s="82">
        <f t="shared" si="0"/>
        <v>322394.38</v>
      </c>
      <c r="F7" s="78"/>
    </row>
    <row r="8" spans="1:16" ht="27" thickBot="1" x14ac:dyDescent="0.3">
      <c r="A8" s="162"/>
      <c r="B8" s="68" t="s">
        <v>907</v>
      </c>
      <c r="C8" s="72">
        <v>1.9330855018587361</v>
      </c>
      <c r="D8" s="76">
        <v>2.9452054794520546</v>
      </c>
      <c r="E8" s="81">
        <f>AVERAGE(L13:L281,L287:L359)</f>
        <v>2.1491228070175437</v>
      </c>
      <c r="F8" s="78"/>
    </row>
    <row r="9" spans="1:16" x14ac:dyDescent="0.25">
      <c r="B9" s="41"/>
      <c r="E9" s="62"/>
    </row>
    <row r="11" spans="1:16" ht="18.75" x14ac:dyDescent="0.3">
      <c r="A11" s="159" t="s">
        <v>901</v>
      </c>
      <c r="B11" s="159"/>
      <c r="C11" s="159"/>
      <c r="D11" s="159"/>
      <c r="E11" s="159"/>
      <c r="F11" s="159"/>
      <c r="G11" s="159"/>
      <c r="H11" s="159"/>
      <c r="I11" s="159"/>
      <c r="J11" s="159"/>
      <c r="K11" s="159"/>
      <c r="L11" s="159"/>
      <c r="M11" s="159"/>
      <c r="N11" s="159"/>
      <c r="O11" s="159"/>
      <c r="P11" s="159"/>
    </row>
    <row r="12" spans="1:16" x14ac:dyDescent="0.25">
      <c r="A12" s="57" t="s">
        <v>900</v>
      </c>
      <c r="B12" s="58" t="s">
        <v>80</v>
      </c>
      <c r="C12" s="58" t="s">
        <v>81</v>
      </c>
      <c r="D12" s="58" t="s">
        <v>82</v>
      </c>
      <c r="E12" s="58" t="s">
        <v>83</v>
      </c>
      <c r="F12" s="58" t="s">
        <v>84</v>
      </c>
      <c r="G12" s="58" t="s">
        <v>85</v>
      </c>
      <c r="H12" s="58" t="s">
        <v>86</v>
      </c>
      <c r="I12" s="58" t="s">
        <v>87</v>
      </c>
      <c r="J12" s="58" t="s">
        <v>88</v>
      </c>
      <c r="K12" s="58" t="s">
        <v>89</v>
      </c>
      <c r="L12" s="58" t="s">
        <v>90</v>
      </c>
      <c r="M12" s="58" t="s">
        <v>91</v>
      </c>
      <c r="N12" s="58" t="s">
        <v>92</v>
      </c>
      <c r="O12" s="58" t="s">
        <v>93</v>
      </c>
      <c r="P12" s="58" t="s">
        <v>94</v>
      </c>
    </row>
    <row r="13" spans="1:16" x14ac:dyDescent="0.25">
      <c r="A13" s="59">
        <v>1</v>
      </c>
      <c r="B13" s="43" t="s">
        <v>95</v>
      </c>
      <c r="C13" s="44">
        <v>62395</v>
      </c>
      <c r="D13" s="43" t="s">
        <v>97</v>
      </c>
      <c r="E13" s="43" t="s">
        <v>98</v>
      </c>
      <c r="F13" s="43" t="s">
        <v>99</v>
      </c>
      <c r="G13" s="43" t="s">
        <v>96</v>
      </c>
      <c r="H13" s="45">
        <v>1060.3499999999999</v>
      </c>
      <c r="I13" s="45">
        <v>1060.3499999999999</v>
      </c>
      <c r="J13" s="46">
        <v>120173</v>
      </c>
      <c r="K13" s="44">
        <v>6</v>
      </c>
      <c r="L13" s="44">
        <v>2</v>
      </c>
      <c r="M13" s="47">
        <v>41135</v>
      </c>
      <c r="N13" s="43" t="s">
        <v>100</v>
      </c>
      <c r="O13" s="43" t="s">
        <v>101</v>
      </c>
      <c r="P13" s="43" t="s">
        <v>102</v>
      </c>
    </row>
    <row r="14" spans="1:16" x14ac:dyDescent="0.25">
      <c r="A14" s="59">
        <v>2</v>
      </c>
      <c r="B14" s="43" t="s">
        <v>103</v>
      </c>
      <c r="C14" s="44">
        <v>81298</v>
      </c>
      <c r="D14" s="43" t="s">
        <v>104</v>
      </c>
      <c r="E14" s="43" t="s">
        <v>105</v>
      </c>
      <c r="F14" s="43" t="s">
        <v>106</v>
      </c>
      <c r="G14" s="43" t="s">
        <v>96</v>
      </c>
      <c r="H14" s="45">
        <v>780</v>
      </c>
      <c r="I14" s="45">
        <v>390</v>
      </c>
      <c r="J14" s="46">
        <v>26325</v>
      </c>
      <c r="K14" s="44">
        <v>4</v>
      </c>
      <c r="L14" s="44">
        <v>1</v>
      </c>
      <c r="M14" s="47">
        <v>40954</v>
      </c>
      <c r="N14" s="43" t="s">
        <v>107</v>
      </c>
      <c r="O14" s="43" t="s">
        <v>101</v>
      </c>
      <c r="P14" s="43" t="s">
        <v>102</v>
      </c>
    </row>
    <row r="15" spans="1:16" x14ac:dyDescent="0.25">
      <c r="A15" s="59">
        <v>3</v>
      </c>
      <c r="B15" s="43" t="s">
        <v>108</v>
      </c>
      <c r="C15" s="44">
        <v>33816</v>
      </c>
      <c r="D15" s="43" t="s">
        <v>109</v>
      </c>
      <c r="E15" s="43" t="s">
        <v>110</v>
      </c>
      <c r="F15" s="43" t="s">
        <v>99</v>
      </c>
      <c r="G15" s="43" t="s">
        <v>96</v>
      </c>
      <c r="H15" s="45">
        <v>589.79999999999995</v>
      </c>
      <c r="I15" s="45">
        <v>589.79999999999995</v>
      </c>
      <c r="J15" s="46">
        <v>84046.5</v>
      </c>
      <c r="K15" s="44">
        <v>4</v>
      </c>
      <c r="L15" s="44">
        <v>2</v>
      </c>
      <c r="M15" s="47">
        <v>41009</v>
      </c>
      <c r="N15" s="43" t="s">
        <v>111</v>
      </c>
      <c r="O15" s="43" t="s">
        <v>101</v>
      </c>
      <c r="P15" s="43" t="s">
        <v>102</v>
      </c>
    </row>
    <row r="16" spans="1:16" x14ac:dyDescent="0.25">
      <c r="A16" s="59">
        <v>4</v>
      </c>
      <c r="B16" s="43" t="s">
        <v>112</v>
      </c>
      <c r="C16" s="44">
        <v>87249</v>
      </c>
      <c r="D16" s="43" t="s">
        <v>113</v>
      </c>
      <c r="E16" s="43" t="s">
        <v>114</v>
      </c>
      <c r="F16" s="43" t="s">
        <v>115</v>
      </c>
      <c r="G16" s="43" t="s">
        <v>96</v>
      </c>
      <c r="H16" s="45">
        <v>598.75</v>
      </c>
      <c r="I16" s="45">
        <v>598.75</v>
      </c>
      <c r="J16" s="46">
        <v>35925</v>
      </c>
      <c r="K16" s="44">
        <v>4</v>
      </c>
      <c r="L16" s="44">
        <v>2</v>
      </c>
      <c r="M16" s="47">
        <v>40962</v>
      </c>
      <c r="N16" s="43" t="s">
        <v>107</v>
      </c>
      <c r="O16" s="43" t="s">
        <v>101</v>
      </c>
      <c r="P16" s="43" t="s">
        <v>102</v>
      </c>
    </row>
    <row r="17" spans="1:16" x14ac:dyDescent="0.25">
      <c r="A17" s="59">
        <v>5</v>
      </c>
      <c r="B17" s="43" t="s">
        <v>103</v>
      </c>
      <c r="C17" s="44">
        <v>81298</v>
      </c>
      <c r="D17" s="43" t="s">
        <v>104</v>
      </c>
      <c r="E17" s="43" t="s">
        <v>105</v>
      </c>
      <c r="F17" s="43" t="s">
        <v>106</v>
      </c>
      <c r="G17" s="43" t="s">
        <v>96</v>
      </c>
      <c r="H17" s="45">
        <v>780</v>
      </c>
      <c r="I17" s="45">
        <v>240</v>
      </c>
      <c r="J17" s="46">
        <v>16200</v>
      </c>
      <c r="K17" s="44">
        <v>4</v>
      </c>
      <c r="L17" s="44">
        <v>1</v>
      </c>
      <c r="M17" s="47">
        <v>40954</v>
      </c>
      <c r="N17" s="43" t="s">
        <v>107</v>
      </c>
      <c r="O17" s="43" t="s">
        <v>101</v>
      </c>
      <c r="P17" s="43" t="s">
        <v>102</v>
      </c>
    </row>
    <row r="18" spans="1:16" x14ac:dyDescent="0.25">
      <c r="A18" s="59">
        <v>6</v>
      </c>
      <c r="B18" s="43" t="s">
        <v>116</v>
      </c>
      <c r="C18" s="44">
        <v>32428</v>
      </c>
      <c r="D18" s="43" t="s">
        <v>117</v>
      </c>
      <c r="E18" s="43" t="s">
        <v>118</v>
      </c>
      <c r="F18" s="43" t="s">
        <v>99</v>
      </c>
      <c r="G18" s="43" t="s">
        <v>96</v>
      </c>
      <c r="H18" s="45">
        <v>610.69000000000005</v>
      </c>
      <c r="I18" s="45">
        <v>610.69000000000005</v>
      </c>
      <c r="J18" s="46">
        <v>97710.399999999994</v>
      </c>
      <c r="K18" s="44">
        <v>4</v>
      </c>
      <c r="L18" s="44">
        <v>2</v>
      </c>
      <c r="M18" s="47">
        <v>39964</v>
      </c>
      <c r="N18" s="43" t="s">
        <v>111</v>
      </c>
      <c r="O18" s="43" t="s">
        <v>101</v>
      </c>
      <c r="P18" s="43" t="s">
        <v>102</v>
      </c>
    </row>
    <row r="19" spans="1:16" x14ac:dyDescent="0.25">
      <c r="A19" s="59">
        <v>7</v>
      </c>
      <c r="B19" s="43" t="s">
        <v>119</v>
      </c>
      <c r="C19" s="44">
        <v>10236</v>
      </c>
      <c r="D19" s="43" t="s">
        <v>120</v>
      </c>
      <c r="E19" s="43" t="s">
        <v>121</v>
      </c>
      <c r="F19" s="43" t="s">
        <v>99</v>
      </c>
      <c r="G19" s="43" t="s">
        <v>96</v>
      </c>
      <c r="H19" s="45">
        <v>600</v>
      </c>
      <c r="I19" s="45">
        <v>600</v>
      </c>
      <c r="J19" s="46">
        <v>37500</v>
      </c>
      <c r="K19" s="44">
        <v>8</v>
      </c>
      <c r="L19" s="44">
        <v>2</v>
      </c>
      <c r="M19" s="47">
        <v>41128</v>
      </c>
      <c r="N19" s="43" t="s">
        <v>122</v>
      </c>
      <c r="O19" s="43" t="s">
        <v>101</v>
      </c>
      <c r="P19" s="43" t="s">
        <v>102</v>
      </c>
    </row>
    <row r="20" spans="1:16" x14ac:dyDescent="0.25">
      <c r="A20" s="59">
        <v>8</v>
      </c>
      <c r="B20" s="43" t="s">
        <v>123</v>
      </c>
      <c r="C20" s="44">
        <v>28925</v>
      </c>
      <c r="D20" s="43" t="s">
        <v>125</v>
      </c>
      <c r="E20" s="43" t="s">
        <v>126</v>
      </c>
      <c r="F20" s="43" t="s">
        <v>127</v>
      </c>
      <c r="G20" s="43" t="s">
        <v>124</v>
      </c>
      <c r="H20" s="45">
        <v>720</v>
      </c>
      <c r="I20" s="45">
        <v>360</v>
      </c>
      <c r="J20" s="46">
        <v>28800</v>
      </c>
      <c r="K20" s="44">
        <v>8</v>
      </c>
      <c r="L20" s="44">
        <v>1</v>
      </c>
      <c r="M20" s="47">
        <v>41080</v>
      </c>
      <c r="N20" s="43" t="s">
        <v>122</v>
      </c>
      <c r="O20" s="43" t="s">
        <v>101</v>
      </c>
      <c r="P20" s="43" t="s">
        <v>102</v>
      </c>
    </row>
    <row r="21" spans="1:16" x14ac:dyDescent="0.25">
      <c r="A21" s="59">
        <v>9</v>
      </c>
      <c r="B21" s="43" t="s">
        <v>128</v>
      </c>
      <c r="C21" s="44">
        <v>73884</v>
      </c>
      <c r="D21" s="43" t="s">
        <v>129</v>
      </c>
      <c r="E21" s="43" t="s">
        <v>130</v>
      </c>
      <c r="F21" s="43" t="s">
        <v>99</v>
      </c>
      <c r="G21" s="43" t="s">
        <v>96</v>
      </c>
      <c r="H21" s="45">
        <v>747</v>
      </c>
      <c r="I21" s="45">
        <v>747</v>
      </c>
      <c r="J21" s="46">
        <v>74700</v>
      </c>
      <c r="K21" s="44">
        <v>8</v>
      </c>
      <c r="L21" s="44">
        <v>2</v>
      </c>
      <c r="M21" s="47">
        <v>41128</v>
      </c>
      <c r="N21" s="43" t="s">
        <v>122</v>
      </c>
      <c r="O21" s="43" t="s">
        <v>101</v>
      </c>
      <c r="P21" s="43" t="s">
        <v>102</v>
      </c>
    </row>
    <row r="22" spans="1:16" x14ac:dyDescent="0.25">
      <c r="A22" s="59">
        <v>10</v>
      </c>
      <c r="B22" s="43" t="s">
        <v>131</v>
      </c>
      <c r="C22" s="44">
        <v>247749</v>
      </c>
      <c r="D22" s="43" t="s">
        <v>133</v>
      </c>
      <c r="E22" s="43" t="s">
        <v>134</v>
      </c>
      <c r="F22" s="43" t="s">
        <v>135</v>
      </c>
      <c r="G22" s="43" t="s">
        <v>132</v>
      </c>
      <c r="H22" s="45">
        <v>5000</v>
      </c>
      <c r="I22" s="45">
        <v>1750</v>
      </c>
      <c r="J22" s="46">
        <v>125000</v>
      </c>
      <c r="K22" s="44">
        <v>3</v>
      </c>
      <c r="L22" s="44">
        <v>1</v>
      </c>
      <c r="M22" s="47">
        <v>41066</v>
      </c>
      <c r="N22" s="43" t="s">
        <v>136</v>
      </c>
      <c r="O22" s="43" t="s">
        <v>101</v>
      </c>
      <c r="P22" s="43" t="s">
        <v>102</v>
      </c>
    </row>
    <row r="23" spans="1:16" x14ac:dyDescent="0.25">
      <c r="A23" s="59">
        <v>11</v>
      </c>
      <c r="B23" s="43" t="s">
        <v>137</v>
      </c>
      <c r="C23" s="44">
        <v>47753</v>
      </c>
      <c r="D23" s="43" t="s">
        <v>138</v>
      </c>
      <c r="E23" s="43" t="s">
        <v>139</v>
      </c>
      <c r="F23" s="43" t="s">
        <v>127</v>
      </c>
      <c r="G23" s="43" t="s">
        <v>96</v>
      </c>
      <c r="H23" s="45">
        <v>477</v>
      </c>
      <c r="I23" s="45">
        <v>340</v>
      </c>
      <c r="J23" s="46">
        <v>27200</v>
      </c>
      <c r="K23" s="44">
        <v>8</v>
      </c>
      <c r="L23" s="44">
        <v>1</v>
      </c>
      <c r="M23" s="47">
        <v>41124</v>
      </c>
      <c r="N23" s="43" t="s">
        <v>122</v>
      </c>
      <c r="O23" s="43" t="s">
        <v>101</v>
      </c>
      <c r="P23" s="43" t="s">
        <v>102</v>
      </c>
    </row>
    <row r="24" spans="1:16" x14ac:dyDescent="0.25">
      <c r="A24" s="59">
        <v>12</v>
      </c>
      <c r="B24" s="43" t="s">
        <v>140</v>
      </c>
      <c r="C24" s="44">
        <v>797559</v>
      </c>
      <c r="D24" s="43" t="s">
        <v>141</v>
      </c>
      <c r="E24" s="43" t="s">
        <v>142</v>
      </c>
      <c r="F24" s="43" t="s">
        <v>143</v>
      </c>
      <c r="G24" s="43" t="s">
        <v>96</v>
      </c>
      <c r="H24" s="45">
        <v>529.55999999999995</v>
      </c>
      <c r="I24" s="45">
        <v>257.44</v>
      </c>
      <c r="J24" s="46">
        <v>27031.200000000001</v>
      </c>
      <c r="K24" s="44">
        <v>4</v>
      </c>
      <c r="L24" s="44">
        <v>2</v>
      </c>
      <c r="M24" s="47">
        <v>41416</v>
      </c>
      <c r="N24" s="43" t="s">
        <v>107</v>
      </c>
      <c r="O24" s="43" t="s">
        <v>101</v>
      </c>
      <c r="P24" s="43" t="s">
        <v>102</v>
      </c>
    </row>
    <row r="25" spans="1:16" x14ac:dyDescent="0.25">
      <c r="A25" s="59">
        <v>13</v>
      </c>
      <c r="B25" s="43" t="s">
        <v>144</v>
      </c>
      <c r="C25" s="44">
        <v>55465</v>
      </c>
      <c r="D25" s="43" t="s">
        <v>145</v>
      </c>
      <c r="E25" s="43" t="s">
        <v>146</v>
      </c>
      <c r="F25" s="43" t="s">
        <v>99</v>
      </c>
      <c r="G25" s="43" t="s">
        <v>96</v>
      </c>
      <c r="H25" s="45">
        <v>825</v>
      </c>
      <c r="I25" s="45">
        <v>825</v>
      </c>
      <c r="J25" s="46">
        <v>92125</v>
      </c>
      <c r="K25" s="44">
        <v>6</v>
      </c>
      <c r="L25" s="44">
        <v>2</v>
      </c>
      <c r="M25" s="47">
        <v>41310</v>
      </c>
      <c r="N25" s="43" t="s">
        <v>100</v>
      </c>
      <c r="O25" s="43" t="s">
        <v>101</v>
      </c>
      <c r="P25" s="43" t="s">
        <v>102</v>
      </c>
    </row>
    <row r="26" spans="1:16" x14ac:dyDescent="0.25">
      <c r="A26" s="59">
        <v>14</v>
      </c>
      <c r="B26" s="43" t="s">
        <v>147</v>
      </c>
      <c r="C26" s="44">
        <v>1218144</v>
      </c>
      <c r="D26" s="43" t="s">
        <v>148</v>
      </c>
      <c r="E26" s="43" t="s">
        <v>149</v>
      </c>
      <c r="F26" s="43" t="s">
        <v>143</v>
      </c>
      <c r="G26" s="43" t="s">
        <v>96</v>
      </c>
      <c r="H26" s="45">
        <v>450</v>
      </c>
      <c r="I26" s="45">
        <v>65</v>
      </c>
      <c r="J26" s="46">
        <v>6825</v>
      </c>
      <c r="K26" s="44">
        <v>4</v>
      </c>
      <c r="L26" s="44">
        <v>2</v>
      </c>
      <c r="M26" s="47">
        <v>41323</v>
      </c>
      <c r="N26" s="43" t="s">
        <v>107</v>
      </c>
      <c r="O26" s="43" t="s">
        <v>101</v>
      </c>
      <c r="P26" s="43" t="s">
        <v>102</v>
      </c>
    </row>
    <row r="27" spans="1:16" x14ac:dyDescent="0.25">
      <c r="A27" s="59">
        <v>15</v>
      </c>
      <c r="B27" s="43" t="s">
        <v>150</v>
      </c>
      <c r="C27" s="44">
        <v>438155</v>
      </c>
      <c r="D27" s="43" t="s">
        <v>151</v>
      </c>
      <c r="E27" s="43" t="s">
        <v>152</v>
      </c>
      <c r="F27" s="43" t="s">
        <v>99</v>
      </c>
      <c r="G27" s="43" t="s">
        <v>96</v>
      </c>
      <c r="H27" s="45">
        <v>464</v>
      </c>
      <c r="I27" s="45">
        <v>232</v>
      </c>
      <c r="J27" s="46">
        <v>37120</v>
      </c>
      <c r="K27" s="44">
        <v>4</v>
      </c>
      <c r="L27" s="44">
        <v>1</v>
      </c>
      <c r="M27" s="47">
        <v>41008</v>
      </c>
      <c r="N27" s="43" t="s">
        <v>111</v>
      </c>
      <c r="O27" s="43" t="s">
        <v>101</v>
      </c>
      <c r="P27" s="43" t="s">
        <v>102</v>
      </c>
    </row>
    <row r="28" spans="1:16" x14ac:dyDescent="0.25">
      <c r="A28" s="59">
        <v>16</v>
      </c>
      <c r="B28" s="43" t="s">
        <v>153</v>
      </c>
      <c r="C28" s="44">
        <v>182883</v>
      </c>
      <c r="D28" s="43" t="s">
        <v>154</v>
      </c>
      <c r="E28" s="43" t="s">
        <v>155</v>
      </c>
      <c r="F28" s="43" t="s">
        <v>99</v>
      </c>
      <c r="G28" s="43" t="s">
        <v>96</v>
      </c>
      <c r="H28" s="45">
        <v>0</v>
      </c>
      <c r="I28" s="45">
        <v>1683</v>
      </c>
      <c r="J28" s="46">
        <v>214582.5</v>
      </c>
      <c r="K28" s="44">
        <v>4</v>
      </c>
      <c r="L28" s="44">
        <v>2</v>
      </c>
      <c r="M28" s="47">
        <v>41086</v>
      </c>
      <c r="N28" s="43" t="s">
        <v>111</v>
      </c>
      <c r="O28" s="43" t="s">
        <v>101</v>
      </c>
      <c r="P28" s="43" t="s">
        <v>102</v>
      </c>
    </row>
    <row r="29" spans="1:16" x14ac:dyDescent="0.25">
      <c r="A29" s="59">
        <v>17</v>
      </c>
      <c r="B29" s="43" t="s">
        <v>156</v>
      </c>
      <c r="C29" s="44">
        <v>253743</v>
      </c>
      <c r="D29" s="43" t="s">
        <v>157</v>
      </c>
      <c r="E29" s="43" t="s">
        <v>158</v>
      </c>
      <c r="F29" s="43" t="s">
        <v>159</v>
      </c>
      <c r="G29" s="43" t="s">
        <v>132</v>
      </c>
      <c r="H29" s="45">
        <v>0</v>
      </c>
      <c r="I29" s="45">
        <v>884</v>
      </c>
      <c r="J29" s="46">
        <v>53040</v>
      </c>
      <c r="K29" s="44">
        <v>4</v>
      </c>
      <c r="L29" s="44">
        <v>2</v>
      </c>
      <c r="M29" s="47">
        <v>41159</v>
      </c>
      <c r="N29" s="43" t="s">
        <v>111</v>
      </c>
      <c r="O29" s="43" t="s">
        <v>101</v>
      </c>
      <c r="P29" s="43" t="s">
        <v>102</v>
      </c>
    </row>
    <row r="30" spans="1:16" x14ac:dyDescent="0.25">
      <c r="A30" s="59">
        <v>18</v>
      </c>
      <c r="B30" s="43" t="s">
        <v>160</v>
      </c>
      <c r="C30" s="44">
        <v>29994</v>
      </c>
      <c r="D30" s="43" t="s">
        <v>161</v>
      </c>
      <c r="E30" s="43" t="s">
        <v>162</v>
      </c>
      <c r="F30" s="43" t="s">
        <v>99</v>
      </c>
      <c r="G30" s="43" t="s">
        <v>96</v>
      </c>
      <c r="H30" s="45">
        <v>445.1</v>
      </c>
      <c r="I30" s="45">
        <v>732</v>
      </c>
      <c r="J30" s="46">
        <v>66795</v>
      </c>
      <c r="K30" s="44">
        <v>8</v>
      </c>
      <c r="L30" s="44">
        <v>2</v>
      </c>
      <c r="M30" s="47">
        <v>41095</v>
      </c>
      <c r="N30" s="43" t="s">
        <v>163</v>
      </c>
      <c r="O30" s="43" t="s">
        <v>101</v>
      </c>
      <c r="P30" s="43" t="s">
        <v>102</v>
      </c>
    </row>
    <row r="31" spans="1:16" x14ac:dyDescent="0.25">
      <c r="A31" s="59">
        <v>19</v>
      </c>
      <c r="B31" s="43" t="s">
        <v>164</v>
      </c>
      <c r="C31" s="44">
        <v>29718</v>
      </c>
      <c r="D31" s="43" t="s">
        <v>165</v>
      </c>
      <c r="E31" s="43" t="s">
        <v>166</v>
      </c>
      <c r="F31" s="43" t="s">
        <v>167</v>
      </c>
      <c r="G31" s="43" t="s">
        <v>96</v>
      </c>
      <c r="H31" s="45">
        <v>444.15</v>
      </c>
      <c r="I31" s="45">
        <v>560</v>
      </c>
      <c r="J31" s="46">
        <v>28000</v>
      </c>
      <c r="K31" s="44">
        <v>6</v>
      </c>
      <c r="L31" s="44">
        <v>2</v>
      </c>
      <c r="M31" s="47">
        <v>41110</v>
      </c>
      <c r="N31" s="43" t="s">
        <v>100</v>
      </c>
      <c r="O31" s="43" t="s">
        <v>101</v>
      </c>
      <c r="P31" s="43" t="s">
        <v>102</v>
      </c>
    </row>
    <row r="32" spans="1:16" x14ac:dyDescent="0.25">
      <c r="A32" s="59">
        <v>20</v>
      </c>
      <c r="B32" s="43" t="s">
        <v>168</v>
      </c>
      <c r="C32" s="44">
        <v>61955</v>
      </c>
      <c r="D32" s="43" t="s">
        <v>169</v>
      </c>
      <c r="E32" s="43" t="s">
        <v>170</v>
      </c>
      <c r="F32" s="43" t="s">
        <v>167</v>
      </c>
      <c r="G32" s="43" t="s">
        <v>96</v>
      </c>
      <c r="H32" s="45">
        <v>291.27</v>
      </c>
      <c r="I32" s="45">
        <v>1032.5</v>
      </c>
      <c r="J32" s="46">
        <v>99808.33</v>
      </c>
      <c r="K32" s="44">
        <v>6</v>
      </c>
      <c r="L32" s="44">
        <v>2</v>
      </c>
      <c r="M32" s="47">
        <v>41129</v>
      </c>
      <c r="N32" s="43" t="s">
        <v>100</v>
      </c>
      <c r="O32" s="43" t="s">
        <v>101</v>
      </c>
      <c r="P32" s="43" t="s">
        <v>102</v>
      </c>
    </row>
    <row r="33" spans="1:16" x14ac:dyDescent="0.25">
      <c r="A33" s="59">
        <v>21</v>
      </c>
      <c r="B33" s="43" t="s">
        <v>171</v>
      </c>
      <c r="C33" s="44">
        <v>57389</v>
      </c>
      <c r="D33" s="43" t="s">
        <v>172</v>
      </c>
      <c r="E33" s="43" t="s">
        <v>173</v>
      </c>
      <c r="F33" s="43" t="s">
        <v>167</v>
      </c>
      <c r="G33" s="43" t="s">
        <v>96</v>
      </c>
      <c r="H33" s="45">
        <v>292.58</v>
      </c>
      <c r="I33" s="45">
        <v>225</v>
      </c>
      <c r="J33" s="46">
        <v>21375</v>
      </c>
      <c r="K33" s="44">
        <v>4</v>
      </c>
      <c r="L33" s="44">
        <v>1</v>
      </c>
      <c r="M33" s="47">
        <v>41138</v>
      </c>
      <c r="N33" s="43" t="s">
        <v>111</v>
      </c>
      <c r="O33" s="43" t="s">
        <v>101</v>
      </c>
      <c r="P33" s="43" t="s">
        <v>102</v>
      </c>
    </row>
    <row r="34" spans="1:16" x14ac:dyDescent="0.25">
      <c r="A34" s="59">
        <v>22</v>
      </c>
      <c r="B34" s="43" t="s">
        <v>95</v>
      </c>
      <c r="C34" s="44">
        <v>53037</v>
      </c>
      <c r="D34" s="43" t="s">
        <v>174</v>
      </c>
      <c r="E34" s="43" t="s">
        <v>175</v>
      </c>
      <c r="F34" s="43" t="s">
        <v>167</v>
      </c>
      <c r="G34" s="43" t="s">
        <v>96</v>
      </c>
      <c r="H34" s="45">
        <v>689</v>
      </c>
      <c r="I34" s="45">
        <v>357.47</v>
      </c>
      <c r="J34" s="46">
        <v>48258.45</v>
      </c>
      <c r="K34" s="44">
        <v>4</v>
      </c>
      <c r="L34" s="44">
        <v>1</v>
      </c>
      <c r="M34" s="47">
        <v>41142</v>
      </c>
      <c r="N34" s="43" t="s">
        <v>111</v>
      </c>
      <c r="O34" s="43" t="s">
        <v>101</v>
      </c>
      <c r="P34" s="43" t="s">
        <v>102</v>
      </c>
    </row>
    <row r="35" spans="1:16" x14ac:dyDescent="0.25">
      <c r="A35" s="59">
        <v>23</v>
      </c>
      <c r="B35" s="43" t="s">
        <v>176</v>
      </c>
      <c r="C35" s="44">
        <v>1271746</v>
      </c>
      <c r="D35" s="43" t="s">
        <v>177</v>
      </c>
      <c r="E35" s="43" t="s">
        <v>178</v>
      </c>
      <c r="F35" s="43" t="s">
        <v>143</v>
      </c>
      <c r="G35" s="43" t="s">
        <v>96</v>
      </c>
      <c r="H35" s="45">
        <v>321</v>
      </c>
      <c r="I35" s="45">
        <v>1014.24</v>
      </c>
      <c r="J35" s="46">
        <v>91281.600000000006</v>
      </c>
      <c r="K35" s="44">
        <v>4</v>
      </c>
      <c r="L35" s="44">
        <v>2</v>
      </c>
      <c r="M35" s="47">
        <v>41143</v>
      </c>
      <c r="N35" s="43" t="s">
        <v>111</v>
      </c>
      <c r="O35" s="43" t="s">
        <v>101</v>
      </c>
      <c r="P35" s="43" t="s">
        <v>102</v>
      </c>
    </row>
    <row r="36" spans="1:16" x14ac:dyDescent="0.25">
      <c r="A36" s="59">
        <v>24</v>
      </c>
      <c r="B36" s="43" t="s">
        <v>128</v>
      </c>
      <c r="C36" s="44">
        <v>77323</v>
      </c>
      <c r="D36" s="43" t="s">
        <v>179</v>
      </c>
      <c r="E36" s="43" t="s">
        <v>180</v>
      </c>
      <c r="F36" s="43" t="s">
        <v>127</v>
      </c>
      <c r="G36" s="43" t="s">
        <v>96</v>
      </c>
      <c r="H36" s="45">
        <v>380</v>
      </c>
      <c r="I36" s="45">
        <v>414</v>
      </c>
      <c r="J36" s="46">
        <v>33120</v>
      </c>
      <c r="K36" s="44">
        <v>8</v>
      </c>
      <c r="L36" s="44">
        <v>2</v>
      </c>
      <c r="M36" s="47">
        <v>41148</v>
      </c>
      <c r="N36" s="43" t="s">
        <v>122</v>
      </c>
      <c r="O36" s="43" t="s">
        <v>101</v>
      </c>
      <c r="P36" s="43" t="s">
        <v>102</v>
      </c>
    </row>
    <row r="37" spans="1:16" x14ac:dyDescent="0.25">
      <c r="A37" s="59">
        <v>25</v>
      </c>
      <c r="B37" s="43" t="s">
        <v>181</v>
      </c>
      <c r="C37" s="44">
        <v>31999</v>
      </c>
      <c r="D37" s="43" t="s">
        <v>182</v>
      </c>
      <c r="E37" s="43" t="s">
        <v>183</v>
      </c>
      <c r="F37" s="43" t="s">
        <v>99</v>
      </c>
      <c r="G37" s="43" t="s">
        <v>96</v>
      </c>
      <c r="H37" s="45">
        <v>574</v>
      </c>
      <c r="I37" s="45">
        <v>272.17</v>
      </c>
      <c r="J37" s="46">
        <v>43547.199999999997</v>
      </c>
      <c r="K37" s="44">
        <v>4</v>
      </c>
      <c r="L37" s="44">
        <v>2</v>
      </c>
      <c r="M37" s="47">
        <v>41285</v>
      </c>
      <c r="N37" s="43" t="s">
        <v>111</v>
      </c>
      <c r="O37" s="43" t="s">
        <v>101</v>
      </c>
      <c r="P37" s="43" t="s">
        <v>102</v>
      </c>
    </row>
    <row r="38" spans="1:16" x14ac:dyDescent="0.25">
      <c r="A38" s="59">
        <v>26</v>
      </c>
      <c r="B38" s="43" t="s">
        <v>184</v>
      </c>
      <c r="C38" s="44">
        <v>56919</v>
      </c>
      <c r="D38" s="43" t="s">
        <v>185</v>
      </c>
      <c r="E38" s="43" t="s">
        <v>186</v>
      </c>
      <c r="F38" s="43" t="s">
        <v>99</v>
      </c>
      <c r="G38" s="43" t="s">
        <v>96</v>
      </c>
      <c r="H38" s="45">
        <v>4043.25</v>
      </c>
      <c r="I38" s="45">
        <v>4043.25</v>
      </c>
      <c r="J38" s="46">
        <v>323460</v>
      </c>
      <c r="K38" s="44">
        <v>8</v>
      </c>
      <c r="L38" s="44">
        <v>2</v>
      </c>
      <c r="M38" s="47">
        <v>41333</v>
      </c>
      <c r="N38" s="43" t="s">
        <v>122</v>
      </c>
      <c r="O38" s="43" t="s">
        <v>101</v>
      </c>
      <c r="P38" s="43" t="s">
        <v>102</v>
      </c>
    </row>
    <row r="39" spans="1:16" x14ac:dyDescent="0.25">
      <c r="A39" s="59">
        <v>27</v>
      </c>
      <c r="B39" s="43" t="s">
        <v>187</v>
      </c>
      <c r="C39" s="44">
        <v>91083</v>
      </c>
      <c r="D39" s="43" t="s">
        <v>188</v>
      </c>
      <c r="E39" s="43" t="s">
        <v>189</v>
      </c>
      <c r="F39" s="43" t="s">
        <v>190</v>
      </c>
      <c r="G39" s="43" t="s">
        <v>96</v>
      </c>
      <c r="H39" s="45">
        <v>650.19000000000005</v>
      </c>
      <c r="I39" s="45">
        <v>325.10000000000002</v>
      </c>
      <c r="J39" s="46">
        <v>19506</v>
      </c>
      <c r="K39" s="44">
        <v>4</v>
      </c>
      <c r="L39" s="44">
        <v>1</v>
      </c>
      <c r="M39" s="47">
        <v>40987</v>
      </c>
      <c r="N39" s="43" t="s">
        <v>107</v>
      </c>
      <c r="O39" s="43" t="s">
        <v>101</v>
      </c>
      <c r="P39" s="43" t="s">
        <v>102</v>
      </c>
    </row>
    <row r="40" spans="1:16" x14ac:dyDescent="0.25">
      <c r="A40" s="59">
        <v>28</v>
      </c>
      <c r="B40" s="43" t="s">
        <v>191</v>
      </c>
      <c r="C40" s="44">
        <v>71099</v>
      </c>
      <c r="D40" s="43" t="s">
        <v>192</v>
      </c>
      <c r="E40" s="43" t="s">
        <v>193</v>
      </c>
      <c r="F40" s="43" t="s">
        <v>99</v>
      </c>
      <c r="G40" s="43" t="s">
        <v>96</v>
      </c>
      <c r="H40" s="45">
        <v>650</v>
      </c>
      <c r="I40" s="45">
        <v>650</v>
      </c>
      <c r="J40" s="46">
        <v>104000</v>
      </c>
      <c r="K40" s="44">
        <v>4</v>
      </c>
      <c r="L40" s="44">
        <v>2</v>
      </c>
      <c r="M40" s="47">
        <v>40997</v>
      </c>
      <c r="N40" s="43" t="s">
        <v>111</v>
      </c>
      <c r="O40" s="43" t="s">
        <v>101</v>
      </c>
      <c r="P40" s="43" t="s">
        <v>102</v>
      </c>
    </row>
    <row r="41" spans="1:16" x14ac:dyDescent="0.25">
      <c r="A41" s="59">
        <v>29</v>
      </c>
      <c r="B41" s="43" t="s">
        <v>194</v>
      </c>
      <c r="C41" s="44">
        <v>26383</v>
      </c>
      <c r="D41" s="43" t="s">
        <v>195</v>
      </c>
      <c r="E41" s="43" t="s">
        <v>196</v>
      </c>
      <c r="F41" s="43" t="s">
        <v>99</v>
      </c>
      <c r="G41" s="43" t="s">
        <v>96</v>
      </c>
      <c r="H41" s="45">
        <v>605.79999999999995</v>
      </c>
      <c r="I41" s="45">
        <v>302.89999999999998</v>
      </c>
      <c r="J41" s="46">
        <v>29532.75</v>
      </c>
      <c r="K41" s="44">
        <v>8</v>
      </c>
      <c r="L41" s="44">
        <v>1</v>
      </c>
      <c r="M41" s="47">
        <v>41080</v>
      </c>
      <c r="N41" s="43" t="s">
        <v>122</v>
      </c>
      <c r="O41" s="43" t="s">
        <v>101</v>
      </c>
      <c r="P41" s="43" t="s">
        <v>102</v>
      </c>
    </row>
    <row r="42" spans="1:16" x14ac:dyDescent="0.25">
      <c r="A42" s="59">
        <v>30</v>
      </c>
      <c r="B42" s="43" t="s">
        <v>197</v>
      </c>
      <c r="C42" s="44">
        <v>315235</v>
      </c>
      <c r="D42" s="43" t="s">
        <v>198</v>
      </c>
      <c r="E42" s="43" t="s">
        <v>199</v>
      </c>
      <c r="F42" s="43" t="s">
        <v>200</v>
      </c>
      <c r="G42" s="43" t="s">
        <v>96</v>
      </c>
      <c r="H42" s="45">
        <v>0</v>
      </c>
      <c r="I42" s="45">
        <v>3294.65</v>
      </c>
      <c r="J42" s="46">
        <v>247098.75</v>
      </c>
      <c r="K42" s="44">
        <v>6</v>
      </c>
      <c r="L42" s="44">
        <v>2</v>
      </c>
      <c r="M42" s="47">
        <v>41159</v>
      </c>
      <c r="N42" s="43" t="s">
        <v>100</v>
      </c>
      <c r="O42" s="43" t="s">
        <v>101</v>
      </c>
      <c r="P42" s="43" t="s">
        <v>102</v>
      </c>
    </row>
    <row r="43" spans="1:16" x14ac:dyDescent="0.25">
      <c r="A43" s="59">
        <v>31</v>
      </c>
      <c r="B43" s="43" t="s">
        <v>201</v>
      </c>
      <c r="C43" s="44">
        <v>81014</v>
      </c>
      <c r="D43" s="43" t="s">
        <v>202</v>
      </c>
      <c r="E43" s="43" t="s">
        <v>203</v>
      </c>
      <c r="F43" s="43" t="s">
        <v>167</v>
      </c>
      <c r="G43" s="43" t="s">
        <v>96</v>
      </c>
      <c r="H43" s="45">
        <v>284.19</v>
      </c>
      <c r="I43" s="45">
        <v>468</v>
      </c>
      <c r="J43" s="46">
        <v>44460</v>
      </c>
      <c r="K43" s="44">
        <v>4</v>
      </c>
      <c r="L43" s="44">
        <v>2</v>
      </c>
      <c r="M43" s="47">
        <v>41152</v>
      </c>
      <c r="N43" s="43" t="s">
        <v>111</v>
      </c>
      <c r="O43" s="43" t="s">
        <v>101</v>
      </c>
      <c r="P43" s="43" t="s">
        <v>102</v>
      </c>
    </row>
    <row r="44" spans="1:16" x14ac:dyDescent="0.25">
      <c r="A44" s="59">
        <v>32</v>
      </c>
      <c r="B44" s="43" t="s">
        <v>204</v>
      </c>
      <c r="C44" s="44">
        <v>661123</v>
      </c>
      <c r="D44" s="43" t="s">
        <v>205</v>
      </c>
      <c r="E44" s="43" t="s">
        <v>206</v>
      </c>
      <c r="F44" s="43" t="s">
        <v>200</v>
      </c>
      <c r="G44" s="43" t="s">
        <v>96</v>
      </c>
      <c r="H44" s="45">
        <v>3606.55</v>
      </c>
      <c r="I44" s="45">
        <v>766.5</v>
      </c>
      <c r="J44" s="46">
        <v>45990</v>
      </c>
      <c r="K44" s="44">
        <v>4</v>
      </c>
      <c r="L44" s="44">
        <v>1</v>
      </c>
      <c r="M44" s="47">
        <v>41213</v>
      </c>
      <c r="N44" s="43" t="s">
        <v>111</v>
      </c>
      <c r="O44" s="43" t="s">
        <v>101</v>
      </c>
      <c r="P44" s="43" t="s">
        <v>102</v>
      </c>
    </row>
    <row r="45" spans="1:16" x14ac:dyDescent="0.25">
      <c r="A45" s="59">
        <v>33</v>
      </c>
      <c r="B45" s="43" t="s">
        <v>207</v>
      </c>
      <c r="C45" s="44">
        <v>408355</v>
      </c>
      <c r="D45" s="43" t="s">
        <v>208</v>
      </c>
      <c r="E45" s="43" t="s">
        <v>209</v>
      </c>
      <c r="F45" s="43" t="s">
        <v>135</v>
      </c>
      <c r="G45" s="43" t="s">
        <v>132</v>
      </c>
      <c r="H45" s="45">
        <v>612</v>
      </c>
      <c r="I45" s="45">
        <v>214</v>
      </c>
      <c r="J45" s="46">
        <v>15285.71</v>
      </c>
      <c r="K45" s="44">
        <v>3</v>
      </c>
      <c r="L45" s="44">
        <v>2</v>
      </c>
      <c r="M45" s="47">
        <v>41262</v>
      </c>
      <c r="N45" s="43" t="s">
        <v>136</v>
      </c>
      <c r="O45" s="43" t="s">
        <v>101</v>
      </c>
      <c r="P45" s="43" t="s">
        <v>102</v>
      </c>
    </row>
    <row r="46" spans="1:16" x14ac:dyDescent="0.25">
      <c r="A46" s="59">
        <v>34</v>
      </c>
      <c r="B46" s="43" t="s">
        <v>210</v>
      </c>
      <c r="C46" s="44">
        <v>592124</v>
      </c>
      <c r="D46" s="43" t="s">
        <v>211</v>
      </c>
      <c r="E46" s="43" t="s">
        <v>212</v>
      </c>
      <c r="F46" s="43" t="s">
        <v>213</v>
      </c>
      <c r="G46" s="43" t="s">
        <v>132</v>
      </c>
      <c r="H46" s="45">
        <v>3427.01</v>
      </c>
      <c r="I46" s="45">
        <v>1004.5</v>
      </c>
      <c r="J46" s="46">
        <v>77848.75</v>
      </c>
      <c r="K46" s="44">
        <v>4</v>
      </c>
      <c r="L46" s="44">
        <v>2</v>
      </c>
      <c r="M46" s="47">
        <v>41255</v>
      </c>
      <c r="N46" s="43" t="s">
        <v>111</v>
      </c>
      <c r="O46" s="43" t="s">
        <v>101</v>
      </c>
      <c r="P46" s="43" t="s">
        <v>102</v>
      </c>
    </row>
    <row r="47" spans="1:16" x14ac:dyDescent="0.25">
      <c r="A47" s="59">
        <v>35</v>
      </c>
      <c r="B47" s="43" t="s">
        <v>214</v>
      </c>
      <c r="C47" s="44">
        <v>3528023</v>
      </c>
      <c r="D47" s="43" t="s">
        <v>215</v>
      </c>
      <c r="E47" s="43" t="s">
        <v>216</v>
      </c>
      <c r="F47" s="43" t="s">
        <v>200</v>
      </c>
      <c r="G47" s="43" t="s">
        <v>96</v>
      </c>
      <c r="H47" s="45">
        <v>2468</v>
      </c>
      <c r="I47" s="45">
        <v>2468</v>
      </c>
      <c r="J47" s="46">
        <v>148080</v>
      </c>
      <c r="K47" s="44">
        <v>4</v>
      </c>
      <c r="L47" s="44">
        <v>2</v>
      </c>
      <c r="M47" s="47">
        <v>41984</v>
      </c>
      <c r="N47" s="43" t="s">
        <v>111</v>
      </c>
      <c r="O47" s="43" t="s">
        <v>101</v>
      </c>
      <c r="P47" s="43" t="s">
        <v>102</v>
      </c>
    </row>
    <row r="48" spans="1:16" x14ac:dyDescent="0.25">
      <c r="A48" s="59">
        <v>36</v>
      </c>
      <c r="B48" s="43" t="s">
        <v>217</v>
      </c>
      <c r="C48" s="44">
        <v>87769</v>
      </c>
      <c r="D48" s="43" t="s">
        <v>218</v>
      </c>
      <c r="E48" s="43" t="s">
        <v>219</v>
      </c>
      <c r="F48" s="43" t="s">
        <v>167</v>
      </c>
      <c r="G48" s="43" t="s">
        <v>96</v>
      </c>
      <c r="H48" s="45">
        <v>635</v>
      </c>
      <c r="I48" s="45">
        <v>635</v>
      </c>
      <c r="J48" s="46">
        <v>29633.33</v>
      </c>
      <c r="K48" s="44">
        <v>6</v>
      </c>
      <c r="L48" s="44">
        <v>2</v>
      </c>
      <c r="M48" s="47">
        <v>41374</v>
      </c>
      <c r="N48" s="43" t="s">
        <v>100</v>
      </c>
      <c r="O48" s="43" t="s">
        <v>101</v>
      </c>
      <c r="P48" s="43" t="s">
        <v>102</v>
      </c>
    </row>
    <row r="49" spans="1:16" x14ac:dyDescent="0.25">
      <c r="A49" s="59">
        <v>37</v>
      </c>
      <c r="B49" s="43" t="s">
        <v>220</v>
      </c>
      <c r="C49" s="44">
        <v>64115</v>
      </c>
      <c r="D49" s="43" t="s">
        <v>221</v>
      </c>
      <c r="E49" s="43" t="s">
        <v>222</v>
      </c>
      <c r="F49" s="43" t="s">
        <v>99</v>
      </c>
      <c r="G49" s="43" t="s">
        <v>96</v>
      </c>
      <c r="H49" s="45">
        <v>1408.2</v>
      </c>
      <c r="I49" s="45">
        <v>1408.2</v>
      </c>
      <c r="J49" s="46">
        <v>157249</v>
      </c>
      <c r="K49" s="44">
        <v>6</v>
      </c>
      <c r="L49" s="44">
        <v>2</v>
      </c>
      <c r="M49" s="47">
        <v>40966</v>
      </c>
      <c r="N49" s="43" t="s">
        <v>100</v>
      </c>
      <c r="O49" s="43" t="s">
        <v>101</v>
      </c>
      <c r="P49" s="43" t="s">
        <v>102</v>
      </c>
    </row>
    <row r="50" spans="1:16" x14ac:dyDescent="0.25">
      <c r="A50" s="59">
        <v>38</v>
      </c>
      <c r="B50" s="43" t="s">
        <v>223</v>
      </c>
      <c r="C50" s="44">
        <v>1315823</v>
      </c>
      <c r="D50" s="43" t="s">
        <v>224</v>
      </c>
      <c r="E50" s="43" t="s">
        <v>225</v>
      </c>
      <c r="F50" s="43" t="s">
        <v>99</v>
      </c>
      <c r="G50" s="43" t="s">
        <v>96</v>
      </c>
      <c r="H50" s="45">
        <v>1523</v>
      </c>
      <c r="I50" s="45">
        <v>1523</v>
      </c>
      <c r="J50" s="46">
        <v>217027.5</v>
      </c>
      <c r="K50" s="44">
        <v>4</v>
      </c>
      <c r="L50" s="44">
        <v>2</v>
      </c>
      <c r="M50" s="47">
        <v>41013</v>
      </c>
      <c r="N50" s="43" t="s">
        <v>111</v>
      </c>
      <c r="O50" s="43" t="s">
        <v>101</v>
      </c>
      <c r="P50" s="43" t="s">
        <v>102</v>
      </c>
    </row>
    <row r="51" spans="1:16" x14ac:dyDescent="0.25">
      <c r="A51" s="59">
        <v>39</v>
      </c>
      <c r="B51" s="43" t="s">
        <v>226</v>
      </c>
      <c r="C51" s="44">
        <v>182971</v>
      </c>
      <c r="D51" s="43" t="s">
        <v>227</v>
      </c>
      <c r="E51" s="43" t="s">
        <v>228</v>
      </c>
      <c r="F51" s="43" t="s">
        <v>99</v>
      </c>
      <c r="G51" s="43" t="s">
        <v>96</v>
      </c>
      <c r="H51" s="45">
        <v>495.5</v>
      </c>
      <c r="I51" s="45">
        <v>495.5</v>
      </c>
      <c r="J51" s="46">
        <v>63176.25</v>
      </c>
      <c r="K51" s="44">
        <v>4</v>
      </c>
      <c r="L51" s="44">
        <v>2</v>
      </c>
      <c r="M51" s="47">
        <v>41016</v>
      </c>
      <c r="N51" s="43" t="s">
        <v>111</v>
      </c>
      <c r="O51" s="43" t="s">
        <v>101</v>
      </c>
      <c r="P51" s="43" t="s">
        <v>102</v>
      </c>
    </row>
    <row r="52" spans="1:16" x14ac:dyDescent="0.25">
      <c r="A52" s="59">
        <v>40</v>
      </c>
      <c r="B52" s="43" t="s">
        <v>229</v>
      </c>
      <c r="C52" s="44">
        <v>54574</v>
      </c>
      <c r="D52" s="43" t="s">
        <v>230</v>
      </c>
      <c r="E52" s="43" t="s">
        <v>231</v>
      </c>
      <c r="F52" s="43" t="s">
        <v>99</v>
      </c>
      <c r="G52" s="43" t="s">
        <v>96</v>
      </c>
      <c r="H52" s="45">
        <v>810.13</v>
      </c>
      <c r="I52" s="45">
        <v>810.13</v>
      </c>
      <c r="J52" s="46">
        <v>62785.08</v>
      </c>
      <c r="K52" s="44">
        <v>8</v>
      </c>
      <c r="L52" s="44">
        <v>2</v>
      </c>
      <c r="M52" s="47">
        <v>41116</v>
      </c>
      <c r="N52" s="43" t="s">
        <v>122</v>
      </c>
      <c r="O52" s="43" t="s">
        <v>101</v>
      </c>
      <c r="P52" s="43" t="s">
        <v>102</v>
      </c>
    </row>
    <row r="53" spans="1:16" x14ac:dyDescent="0.25">
      <c r="A53" s="59">
        <v>41</v>
      </c>
      <c r="B53" s="43" t="s">
        <v>232</v>
      </c>
      <c r="C53" s="44">
        <v>23061</v>
      </c>
      <c r="D53" s="43" t="s">
        <v>233</v>
      </c>
      <c r="E53" s="43" t="s">
        <v>234</v>
      </c>
      <c r="F53" s="43" t="s">
        <v>115</v>
      </c>
      <c r="G53" s="43" t="s">
        <v>96</v>
      </c>
      <c r="H53" s="45">
        <v>427</v>
      </c>
      <c r="I53" s="45">
        <v>597.79999999999995</v>
      </c>
      <c r="J53" s="46">
        <v>25620</v>
      </c>
      <c r="K53" s="44">
        <v>4</v>
      </c>
      <c r="L53" s="44">
        <v>2</v>
      </c>
      <c r="M53" s="47">
        <v>41101</v>
      </c>
      <c r="N53" s="43" t="s">
        <v>235</v>
      </c>
      <c r="O53" s="43" t="s">
        <v>101</v>
      </c>
      <c r="P53" s="43" t="s">
        <v>102</v>
      </c>
    </row>
    <row r="54" spans="1:16" x14ac:dyDescent="0.25">
      <c r="A54" s="59">
        <v>42</v>
      </c>
      <c r="B54" s="43" t="s">
        <v>236</v>
      </c>
      <c r="C54" s="44">
        <v>661171</v>
      </c>
      <c r="D54" s="43" t="s">
        <v>237</v>
      </c>
      <c r="E54" s="43" t="s">
        <v>238</v>
      </c>
      <c r="F54" s="43" t="s">
        <v>200</v>
      </c>
      <c r="G54" s="43" t="s">
        <v>96</v>
      </c>
      <c r="H54" s="45">
        <v>0</v>
      </c>
      <c r="I54" s="45">
        <v>1582.56</v>
      </c>
      <c r="J54" s="46">
        <v>94953.600000000006</v>
      </c>
      <c r="K54" s="44">
        <v>4</v>
      </c>
      <c r="L54" s="44">
        <v>2</v>
      </c>
      <c r="M54" s="47">
        <v>41085</v>
      </c>
      <c r="N54" s="43" t="s">
        <v>111</v>
      </c>
      <c r="O54" s="43" t="s">
        <v>101</v>
      </c>
      <c r="P54" s="43" t="s">
        <v>102</v>
      </c>
    </row>
    <row r="55" spans="1:16" x14ac:dyDescent="0.25">
      <c r="A55" s="59">
        <v>43</v>
      </c>
      <c r="B55" s="43" t="s">
        <v>239</v>
      </c>
      <c r="C55" s="44">
        <v>661147</v>
      </c>
      <c r="D55" s="43" t="s">
        <v>240</v>
      </c>
      <c r="E55" s="43" t="s">
        <v>241</v>
      </c>
      <c r="F55" s="43" t="s">
        <v>200</v>
      </c>
      <c r="G55" s="43" t="s">
        <v>96</v>
      </c>
      <c r="H55" s="45">
        <v>0</v>
      </c>
      <c r="I55" s="45">
        <v>1000</v>
      </c>
      <c r="J55" s="46">
        <v>60000</v>
      </c>
      <c r="K55" s="44">
        <v>4</v>
      </c>
      <c r="L55" s="44">
        <v>2</v>
      </c>
      <c r="M55" s="47">
        <v>41142</v>
      </c>
      <c r="N55" s="43" t="s">
        <v>111</v>
      </c>
      <c r="O55" s="43" t="s">
        <v>101</v>
      </c>
      <c r="P55" s="43" t="s">
        <v>102</v>
      </c>
    </row>
    <row r="56" spans="1:16" x14ac:dyDescent="0.25">
      <c r="A56" s="59">
        <v>44</v>
      </c>
      <c r="B56" s="43" t="s">
        <v>242</v>
      </c>
      <c r="C56" s="44">
        <v>40278</v>
      </c>
      <c r="D56" s="43" t="s">
        <v>243</v>
      </c>
      <c r="E56" s="43" t="s">
        <v>244</v>
      </c>
      <c r="F56" s="43" t="s">
        <v>99</v>
      </c>
      <c r="G56" s="43" t="s">
        <v>96</v>
      </c>
      <c r="H56" s="45">
        <v>68.95</v>
      </c>
      <c r="I56" s="45">
        <v>1760</v>
      </c>
      <c r="J56" s="46">
        <v>176000</v>
      </c>
      <c r="K56" s="44">
        <v>8</v>
      </c>
      <c r="L56" s="44">
        <v>2</v>
      </c>
      <c r="M56" s="47">
        <v>41159</v>
      </c>
      <c r="N56" s="43" t="s">
        <v>122</v>
      </c>
      <c r="O56" s="43" t="s">
        <v>101</v>
      </c>
      <c r="P56" s="43" t="s">
        <v>102</v>
      </c>
    </row>
    <row r="57" spans="1:16" x14ac:dyDescent="0.25">
      <c r="A57" s="59">
        <v>45</v>
      </c>
      <c r="B57" s="43" t="s">
        <v>245</v>
      </c>
      <c r="C57" s="44">
        <v>52829</v>
      </c>
      <c r="D57" s="43" t="s">
        <v>246</v>
      </c>
      <c r="E57" s="43" t="s">
        <v>247</v>
      </c>
      <c r="F57" s="43" t="s">
        <v>99</v>
      </c>
      <c r="G57" s="43" t="s">
        <v>96</v>
      </c>
      <c r="H57" s="45">
        <v>0</v>
      </c>
      <c r="I57" s="45">
        <v>1049.5999999999999</v>
      </c>
      <c r="J57" s="46">
        <v>81344</v>
      </c>
      <c r="K57" s="44">
        <v>8</v>
      </c>
      <c r="L57" s="44">
        <v>2</v>
      </c>
      <c r="M57" s="47">
        <v>41205</v>
      </c>
      <c r="N57" s="43" t="s">
        <v>122</v>
      </c>
      <c r="O57" s="43" t="s">
        <v>101</v>
      </c>
      <c r="P57" s="43" t="s">
        <v>102</v>
      </c>
    </row>
    <row r="58" spans="1:16" x14ac:dyDescent="0.25">
      <c r="A58" s="59">
        <v>46</v>
      </c>
      <c r="B58" s="43" t="s">
        <v>248</v>
      </c>
      <c r="C58" s="44">
        <v>67457</v>
      </c>
      <c r="D58" s="43" t="s">
        <v>249</v>
      </c>
      <c r="E58" s="43" t="s">
        <v>250</v>
      </c>
      <c r="F58" s="43" t="s">
        <v>99</v>
      </c>
      <c r="G58" s="43" t="s">
        <v>96</v>
      </c>
      <c r="H58" s="45">
        <v>489.9</v>
      </c>
      <c r="I58" s="45">
        <v>489.9</v>
      </c>
      <c r="J58" s="46">
        <v>78384</v>
      </c>
      <c r="K58" s="44">
        <v>4</v>
      </c>
      <c r="L58" s="44">
        <v>2</v>
      </c>
      <c r="M58" s="47">
        <v>41281</v>
      </c>
      <c r="N58" s="43" t="s">
        <v>111</v>
      </c>
      <c r="O58" s="43" t="s">
        <v>101</v>
      </c>
      <c r="P58" s="43" t="s">
        <v>102</v>
      </c>
    </row>
    <row r="59" spans="1:16" x14ac:dyDescent="0.25">
      <c r="A59" s="59">
        <v>47</v>
      </c>
      <c r="B59" s="43" t="s">
        <v>251</v>
      </c>
      <c r="C59" s="44">
        <v>139165</v>
      </c>
      <c r="D59" s="43" t="s">
        <v>252</v>
      </c>
      <c r="E59" s="43" t="s">
        <v>253</v>
      </c>
      <c r="F59" s="43" t="s">
        <v>99</v>
      </c>
      <c r="G59" s="43" t="s">
        <v>96</v>
      </c>
      <c r="H59" s="45">
        <v>992</v>
      </c>
      <c r="I59" s="45">
        <v>992</v>
      </c>
      <c r="J59" s="46">
        <v>76880</v>
      </c>
      <c r="K59" s="44">
        <v>8</v>
      </c>
      <c r="L59" s="44">
        <v>2</v>
      </c>
      <c r="M59" s="47">
        <v>41303</v>
      </c>
      <c r="N59" s="43" t="s">
        <v>122</v>
      </c>
      <c r="O59" s="43" t="s">
        <v>101</v>
      </c>
      <c r="P59" s="43" t="s">
        <v>102</v>
      </c>
    </row>
    <row r="60" spans="1:16" x14ac:dyDescent="0.25">
      <c r="A60" s="59">
        <v>48</v>
      </c>
      <c r="B60" s="43" t="s">
        <v>254</v>
      </c>
      <c r="C60" s="44">
        <v>251056</v>
      </c>
      <c r="D60" s="43" t="s">
        <v>255</v>
      </c>
      <c r="E60" s="43" t="s">
        <v>256</v>
      </c>
      <c r="F60" s="43" t="s">
        <v>159</v>
      </c>
      <c r="G60" s="43" t="s">
        <v>132</v>
      </c>
      <c r="H60" s="45">
        <v>739.5</v>
      </c>
      <c r="I60" s="45">
        <v>129.58000000000001</v>
      </c>
      <c r="J60" s="46">
        <v>9070.6</v>
      </c>
      <c r="K60" s="44">
        <v>4</v>
      </c>
      <c r="L60" s="44">
        <v>2</v>
      </c>
      <c r="M60" s="47">
        <v>41330</v>
      </c>
      <c r="N60" s="43" t="s">
        <v>257</v>
      </c>
      <c r="O60" s="43" t="s">
        <v>101</v>
      </c>
      <c r="P60" s="43" t="s">
        <v>102</v>
      </c>
    </row>
    <row r="61" spans="1:16" x14ac:dyDescent="0.25">
      <c r="A61" s="59">
        <v>49</v>
      </c>
      <c r="B61" s="43" t="s">
        <v>103</v>
      </c>
      <c r="C61" s="44">
        <v>94404</v>
      </c>
      <c r="D61" s="43" t="s">
        <v>258</v>
      </c>
      <c r="E61" s="43" t="s">
        <v>259</v>
      </c>
      <c r="F61" s="43" t="s">
        <v>99</v>
      </c>
      <c r="G61" s="43" t="s">
        <v>96</v>
      </c>
      <c r="H61" s="45">
        <v>640</v>
      </c>
      <c r="I61" s="45">
        <v>640</v>
      </c>
      <c r="J61" s="46">
        <v>91200</v>
      </c>
      <c r="K61" s="44">
        <v>4</v>
      </c>
      <c r="L61" s="44">
        <v>2</v>
      </c>
      <c r="M61" s="47">
        <v>40956</v>
      </c>
      <c r="N61" s="43" t="s">
        <v>111</v>
      </c>
      <c r="O61" s="43" t="s">
        <v>101</v>
      </c>
      <c r="P61" s="43" t="s">
        <v>102</v>
      </c>
    </row>
    <row r="62" spans="1:16" x14ac:dyDescent="0.25">
      <c r="A62" s="59">
        <v>50</v>
      </c>
      <c r="B62" s="43" t="s">
        <v>260</v>
      </c>
      <c r="C62" s="44">
        <v>33466</v>
      </c>
      <c r="D62" s="43" t="s">
        <v>261</v>
      </c>
      <c r="E62" s="43" t="s">
        <v>262</v>
      </c>
      <c r="F62" s="43" t="s">
        <v>106</v>
      </c>
      <c r="G62" s="43" t="s">
        <v>96</v>
      </c>
      <c r="H62" s="45">
        <v>500</v>
      </c>
      <c r="I62" s="45">
        <v>300</v>
      </c>
      <c r="J62" s="46">
        <v>20833.330000000002</v>
      </c>
      <c r="K62" s="44">
        <v>3</v>
      </c>
      <c r="L62" s="44">
        <v>1</v>
      </c>
      <c r="M62" s="47">
        <v>41040</v>
      </c>
      <c r="N62" s="43" t="s">
        <v>263</v>
      </c>
      <c r="O62" s="43" t="s">
        <v>101</v>
      </c>
      <c r="P62" s="43" t="s">
        <v>102</v>
      </c>
    </row>
    <row r="63" spans="1:16" x14ac:dyDescent="0.25">
      <c r="A63" s="59">
        <v>51</v>
      </c>
      <c r="B63" s="43" t="s">
        <v>264</v>
      </c>
      <c r="C63" s="44">
        <v>275970</v>
      </c>
      <c r="D63" s="43" t="s">
        <v>265</v>
      </c>
      <c r="E63" s="43" t="s">
        <v>266</v>
      </c>
      <c r="F63" s="43" t="s">
        <v>127</v>
      </c>
      <c r="G63" s="43" t="s">
        <v>124</v>
      </c>
      <c r="H63" s="45">
        <v>757.22</v>
      </c>
      <c r="I63" s="45">
        <v>378.61</v>
      </c>
      <c r="J63" s="46">
        <v>30288.799999999999</v>
      </c>
      <c r="K63" s="44">
        <v>8</v>
      </c>
      <c r="L63" s="44">
        <v>1</v>
      </c>
      <c r="M63" s="47">
        <v>41051</v>
      </c>
      <c r="N63" s="43" t="s">
        <v>122</v>
      </c>
      <c r="O63" s="43" t="s">
        <v>101</v>
      </c>
      <c r="P63" s="43" t="s">
        <v>102</v>
      </c>
    </row>
    <row r="64" spans="1:16" x14ac:dyDescent="0.25">
      <c r="A64" s="59">
        <v>52</v>
      </c>
      <c r="B64" s="43" t="s">
        <v>207</v>
      </c>
      <c r="C64" s="44">
        <v>304191</v>
      </c>
      <c r="D64" s="43" t="s">
        <v>267</v>
      </c>
      <c r="E64" s="43" t="s">
        <v>268</v>
      </c>
      <c r="F64" s="43" t="s">
        <v>167</v>
      </c>
      <c r="G64" s="43" t="s">
        <v>96</v>
      </c>
      <c r="H64" s="45">
        <v>0</v>
      </c>
      <c r="I64" s="45">
        <v>4256</v>
      </c>
      <c r="J64" s="46">
        <v>255360</v>
      </c>
      <c r="K64" s="44">
        <v>10</v>
      </c>
      <c r="L64" s="44">
        <v>2</v>
      </c>
      <c r="M64" s="47">
        <v>40859</v>
      </c>
      <c r="N64" s="43" t="s">
        <v>269</v>
      </c>
      <c r="O64" s="43" t="s">
        <v>101</v>
      </c>
      <c r="P64" s="43" t="s">
        <v>102</v>
      </c>
    </row>
    <row r="65" spans="1:16" x14ac:dyDescent="0.25">
      <c r="A65" s="59">
        <v>53</v>
      </c>
      <c r="B65" s="43" t="s">
        <v>270</v>
      </c>
      <c r="C65" s="44">
        <v>531858</v>
      </c>
      <c r="D65" s="43" t="s">
        <v>271</v>
      </c>
      <c r="E65" s="43" t="s">
        <v>272</v>
      </c>
      <c r="F65" s="43" t="s">
        <v>167</v>
      </c>
      <c r="G65" s="43" t="s">
        <v>96</v>
      </c>
      <c r="H65" s="45">
        <v>210.83</v>
      </c>
      <c r="I65" s="45">
        <v>617.26</v>
      </c>
      <c r="J65" s="46">
        <v>59668.47</v>
      </c>
      <c r="K65" s="44">
        <v>6</v>
      </c>
      <c r="L65" s="44">
        <v>2</v>
      </c>
      <c r="M65" s="47">
        <v>41227</v>
      </c>
      <c r="N65" s="43" t="s">
        <v>100</v>
      </c>
      <c r="O65" s="43" t="s">
        <v>101</v>
      </c>
      <c r="P65" s="43" t="s">
        <v>102</v>
      </c>
    </row>
    <row r="66" spans="1:16" x14ac:dyDescent="0.25">
      <c r="A66" s="59">
        <v>54</v>
      </c>
      <c r="B66" s="43" t="s">
        <v>273</v>
      </c>
      <c r="C66" s="44">
        <v>36675</v>
      </c>
      <c r="D66" s="43" t="s">
        <v>274</v>
      </c>
      <c r="E66" s="43" t="s">
        <v>275</v>
      </c>
      <c r="F66" s="43" t="s">
        <v>99</v>
      </c>
      <c r="G66" s="43" t="s">
        <v>96</v>
      </c>
      <c r="H66" s="45">
        <v>403</v>
      </c>
      <c r="I66" s="45">
        <v>201.5</v>
      </c>
      <c r="J66" s="46">
        <v>14105</v>
      </c>
      <c r="K66" s="44">
        <v>8</v>
      </c>
      <c r="L66" s="44">
        <v>2</v>
      </c>
      <c r="M66" s="47">
        <v>41264</v>
      </c>
      <c r="N66" s="43" t="s">
        <v>122</v>
      </c>
      <c r="O66" s="43" t="s">
        <v>101</v>
      </c>
      <c r="P66" s="43" t="s">
        <v>102</v>
      </c>
    </row>
    <row r="67" spans="1:16" x14ac:dyDescent="0.25">
      <c r="A67" s="59">
        <v>55</v>
      </c>
      <c r="B67" s="43" t="s">
        <v>276</v>
      </c>
      <c r="C67" s="44">
        <v>17063</v>
      </c>
      <c r="D67" s="43" t="s">
        <v>277</v>
      </c>
      <c r="E67" s="43" t="s">
        <v>278</v>
      </c>
      <c r="F67" s="43" t="s">
        <v>115</v>
      </c>
      <c r="G67" s="43" t="s">
        <v>96</v>
      </c>
      <c r="H67" s="45">
        <v>540</v>
      </c>
      <c r="I67" s="45">
        <v>540</v>
      </c>
      <c r="J67" s="46">
        <v>29700</v>
      </c>
      <c r="K67" s="44">
        <v>4</v>
      </c>
      <c r="L67" s="44">
        <v>2</v>
      </c>
      <c r="M67" s="47">
        <v>41330</v>
      </c>
      <c r="N67" s="43" t="s">
        <v>107</v>
      </c>
      <c r="O67" s="43" t="s">
        <v>101</v>
      </c>
      <c r="P67" s="43" t="s">
        <v>102</v>
      </c>
    </row>
    <row r="68" spans="1:16" x14ac:dyDescent="0.25">
      <c r="A68" s="59">
        <v>56</v>
      </c>
      <c r="B68" s="43" t="s">
        <v>279</v>
      </c>
      <c r="C68" s="44">
        <v>254546</v>
      </c>
      <c r="D68" s="43" t="s">
        <v>280</v>
      </c>
      <c r="E68" s="43" t="s">
        <v>281</v>
      </c>
      <c r="F68" s="43" t="s">
        <v>159</v>
      </c>
      <c r="G68" s="43" t="s">
        <v>132</v>
      </c>
      <c r="H68" s="45">
        <v>470</v>
      </c>
      <c r="I68" s="45">
        <v>235</v>
      </c>
      <c r="J68" s="46">
        <v>14100</v>
      </c>
      <c r="K68" s="44">
        <v>4</v>
      </c>
      <c r="L68" s="44">
        <v>2</v>
      </c>
      <c r="M68" s="47">
        <v>41390</v>
      </c>
      <c r="N68" s="43" t="s">
        <v>111</v>
      </c>
      <c r="O68" s="43" t="s">
        <v>101</v>
      </c>
      <c r="P68" s="43" t="s">
        <v>102</v>
      </c>
    </row>
    <row r="69" spans="1:16" x14ac:dyDescent="0.25">
      <c r="A69" s="59">
        <v>57</v>
      </c>
      <c r="B69" s="43" t="s">
        <v>282</v>
      </c>
      <c r="C69" s="44">
        <v>3530962</v>
      </c>
      <c r="D69" s="43" t="s">
        <v>283</v>
      </c>
      <c r="E69" s="43" t="s">
        <v>284</v>
      </c>
      <c r="F69" s="43" t="s">
        <v>99</v>
      </c>
      <c r="G69" s="43" t="s">
        <v>96</v>
      </c>
      <c r="H69" s="45">
        <v>726</v>
      </c>
      <c r="I69" s="45">
        <v>726</v>
      </c>
      <c r="J69" s="46">
        <v>56265</v>
      </c>
      <c r="K69" s="44">
        <v>8</v>
      </c>
      <c r="L69" s="44">
        <v>2</v>
      </c>
      <c r="M69" s="47">
        <v>41423</v>
      </c>
      <c r="N69" s="43" t="s">
        <v>163</v>
      </c>
      <c r="O69" s="43" t="s">
        <v>101</v>
      </c>
      <c r="P69" s="43" t="s">
        <v>102</v>
      </c>
    </row>
    <row r="70" spans="1:16" x14ac:dyDescent="0.25">
      <c r="A70" s="59">
        <v>58</v>
      </c>
      <c r="B70" s="43" t="s">
        <v>285</v>
      </c>
      <c r="C70" s="44">
        <v>55383</v>
      </c>
      <c r="D70" s="43" t="s">
        <v>286</v>
      </c>
      <c r="E70" s="43" t="s">
        <v>287</v>
      </c>
      <c r="F70" s="43" t="s">
        <v>99</v>
      </c>
      <c r="G70" s="43" t="s">
        <v>96</v>
      </c>
      <c r="H70" s="45">
        <v>692</v>
      </c>
      <c r="I70" s="45">
        <v>692</v>
      </c>
      <c r="J70" s="46">
        <v>63145</v>
      </c>
      <c r="K70" s="44">
        <v>8</v>
      </c>
      <c r="L70" s="44">
        <v>2</v>
      </c>
      <c r="M70" s="47">
        <v>41584</v>
      </c>
      <c r="N70" s="43" t="s">
        <v>122</v>
      </c>
      <c r="O70" s="43" t="s">
        <v>101</v>
      </c>
      <c r="P70" s="43" t="s">
        <v>102</v>
      </c>
    </row>
    <row r="71" spans="1:16" x14ac:dyDescent="0.25">
      <c r="A71" s="59">
        <v>59</v>
      </c>
      <c r="B71" s="43" t="s">
        <v>288</v>
      </c>
      <c r="C71" s="44">
        <v>77315</v>
      </c>
      <c r="D71" s="43" t="s">
        <v>289</v>
      </c>
      <c r="E71" s="43" t="s">
        <v>290</v>
      </c>
      <c r="F71" s="43" t="s">
        <v>99</v>
      </c>
      <c r="G71" s="43" t="s">
        <v>96</v>
      </c>
      <c r="H71" s="45">
        <v>440</v>
      </c>
      <c r="I71" s="45">
        <v>440</v>
      </c>
      <c r="J71" s="46">
        <v>33000</v>
      </c>
      <c r="K71" s="44">
        <v>8</v>
      </c>
      <c r="L71" s="44">
        <v>2</v>
      </c>
      <c r="M71" s="47">
        <v>41543</v>
      </c>
      <c r="N71" s="43" t="s">
        <v>122</v>
      </c>
      <c r="O71" s="43" t="s">
        <v>101</v>
      </c>
      <c r="P71" s="43" t="s">
        <v>102</v>
      </c>
    </row>
    <row r="72" spans="1:16" x14ac:dyDescent="0.25">
      <c r="A72" s="59">
        <v>60</v>
      </c>
      <c r="B72" s="43" t="s">
        <v>288</v>
      </c>
      <c r="C72" s="44">
        <v>34320</v>
      </c>
      <c r="D72" s="43" t="s">
        <v>291</v>
      </c>
      <c r="E72" s="43" t="s">
        <v>292</v>
      </c>
      <c r="F72" s="43" t="s">
        <v>99</v>
      </c>
      <c r="G72" s="43" t="s">
        <v>96</v>
      </c>
      <c r="H72" s="45">
        <v>1395</v>
      </c>
      <c r="I72" s="45">
        <v>1395</v>
      </c>
      <c r="J72" s="46">
        <v>132525</v>
      </c>
      <c r="K72" s="44">
        <v>6</v>
      </c>
      <c r="L72" s="44">
        <v>2</v>
      </c>
      <c r="M72" s="47">
        <v>41543</v>
      </c>
      <c r="N72" s="43" t="s">
        <v>100</v>
      </c>
      <c r="O72" s="43" t="s">
        <v>101</v>
      </c>
      <c r="P72" s="43" t="s">
        <v>102</v>
      </c>
    </row>
    <row r="73" spans="1:16" x14ac:dyDescent="0.25">
      <c r="A73" s="59">
        <v>61</v>
      </c>
      <c r="B73" s="43" t="s">
        <v>293</v>
      </c>
      <c r="C73" s="44">
        <v>254222</v>
      </c>
      <c r="D73" s="43" t="s">
        <v>294</v>
      </c>
      <c r="E73" s="43" t="s">
        <v>295</v>
      </c>
      <c r="F73" s="43" t="s">
        <v>159</v>
      </c>
      <c r="G73" s="43" t="s">
        <v>132</v>
      </c>
      <c r="H73" s="45">
        <v>930</v>
      </c>
      <c r="I73" s="45">
        <v>930</v>
      </c>
      <c r="J73" s="46">
        <v>55800</v>
      </c>
      <c r="K73" s="44">
        <v>4</v>
      </c>
      <c r="L73" s="44">
        <v>2</v>
      </c>
      <c r="M73" s="47">
        <v>41586</v>
      </c>
      <c r="N73" s="43" t="s">
        <v>111</v>
      </c>
      <c r="O73" s="43" t="s">
        <v>101</v>
      </c>
      <c r="P73" s="43" t="s">
        <v>102</v>
      </c>
    </row>
    <row r="74" spans="1:16" x14ac:dyDescent="0.25">
      <c r="A74" s="59">
        <v>62</v>
      </c>
      <c r="B74" s="43" t="s">
        <v>296</v>
      </c>
      <c r="C74" s="44">
        <v>661179</v>
      </c>
      <c r="D74" s="43" t="s">
        <v>297</v>
      </c>
      <c r="E74" s="43" t="s">
        <v>298</v>
      </c>
      <c r="F74" s="43" t="s">
        <v>200</v>
      </c>
      <c r="G74" s="43" t="s">
        <v>96</v>
      </c>
      <c r="H74" s="45">
        <v>800</v>
      </c>
      <c r="I74" s="45">
        <v>800</v>
      </c>
      <c r="J74" s="46">
        <v>48000</v>
      </c>
      <c r="K74" s="44">
        <v>4</v>
      </c>
      <c r="L74" s="44">
        <v>2</v>
      </c>
      <c r="M74" s="47">
        <v>41549</v>
      </c>
      <c r="N74" s="43" t="s">
        <v>111</v>
      </c>
      <c r="O74" s="43" t="s">
        <v>101</v>
      </c>
      <c r="P74" s="43" t="s">
        <v>102</v>
      </c>
    </row>
    <row r="75" spans="1:16" x14ac:dyDescent="0.25">
      <c r="A75" s="59">
        <v>63</v>
      </c>
      <c r="B75" s="43" t="s">
        <v>299</v>
      </c>
      <c r="C75" s="44">
        <v>3528777</v>
      </c>
      <c r="D75" s="43" t="s">
        <v>300</v>
      </c>
      <c r="E75" s="43" t="s">
        <v>301</v>
      </c>
      <c r="F75" s="43" t="s">
        <v>99</v>
      </c>
      <c r="G75" s="43" t="s">
        <v>96</v>
      </c>
      <c r="H75" s="45">
        <v>918.5</v>
      </c>
      <c r="I75" s="45">
        <v>439.59</v>
      </c>
      <c r="J75" s="46">
        <v>42860.025000000001</v>
      </c>
      <c r="K75" s="44">
        <v>8</v>
      </c>
      <c r="L75" s="44">
        <v>2</v>
      </c>
      <c r="M75" s="47">
        <v>41590</v>
      </c>
      <c r="N75" s="43" t="s">
        <v>122</v>
      </c>
      <c r="O75" s="43" t="s">
        <v>101</v>
      </c>
      <c r="P75" s="43" t="s">
        <v>102</v>
      </c>
    </row>
    <row r="76" spans="1:16" x14ac:dyDescent="0.25">
      <c r="A76" s="59">
        <v>64</v>
      </c>
      <c r="B76" s="43" t="s">
        <v>302</v>
      </c>
      <c r="C76" s="44">
        <v>55889</v>
      </c>
      <c r="D76" s="43" t="s">
        <v>303</v>
      </c>
      <c r="E76" s="43" t="s">
        <v>304</v>
      </c>
      <c r="F76" s="43" t="s">
        <v>159</v>
      </c>
      <c r="G76" s="43" t="s">
        <v>132</v>
      </c>
      <c r="H76" s="45">
        <v>560</v>
      </c>
      <c r="I76" s="45">
        <v>560</v>
      </c>
      <c r="J76" s="46">
        <v>33600</v>
      </c>
      <c r="K76" s="44">
        <v>4</v>
      </c>
      <c r="L76" s="44">
        <v>2</v>
      </c>
      <c r="M76" s="47">
        <v>41607</v>
      </c>
      <c r="N76" s="43" t="s">
        <v>107</v>
      </c>
      <c r="O76" s="43" t="s">
        <v>101</v>
      </c>
      <c r="P76" s="43" t="s">
        <v>102</v>
      </c>
    </row>
    <row r="77" spans="1:16" x14ac:dyDescent="0.25">
      <c r="A77" s="59">
        <v>65</v>
      </c>
      <c r="B77" s="43" t="s">
        <v>305</v>
      </c>
      <c r="C77" s="44">
        <v>85385</v>
      </c>
      <c r="D77" s="43" t="s">
        <v>306</v>
      </c>
      <c r="E77" s="43" t="s">
        <v>307</v>
      </c>
      <c r="F77" s="43" t="s">
        <v>167</v>
      </c>
      <c r="G77" s="43" t="s">
        <v>96</v>
      </c>
      <c r="H77" s="45">
        <v>486</v>
      </c>
      <c r="I77" s="45">
        <v>486</v>
      </c>
      <c r="J77" s="46">
        <v>34830</v>
      </c>
      <c r="K77" s="44">
        <v>6</v>
      </c>
      <c r="L77" s="44">
        <v>2</v>
      </c>
      <c r="M77" s="47">
        <v>41605</v>
      </c>
      <c r="N77" s="43" t="s">
        <v>100</v>
      </c>
      <c r="O77" s="43" t="s">
        <v>101</v>
      </c>
      <c r="P77" s="43" t="s">
        <v>102</v>
      </c>
    </row>
    <row r="78" spans="1:16" x14ac:dyDescent="0.25">
      <c r="A78" s="59">
        <v>66</v>
      </c>
      <c r="B78" s="43" t="s">
        <v>308</v>
      </c>
      <c r="C78" s="44">
        <v>79603</v>
      </c>
      <c r="D78" s="43" t="s">
        <v>309</v>
      </c>
      <c r="E78" s="43" t="s">
        <v>310</v>
      </c>
      <c r="F78" s="43" t="s">
        <v>167</v>
      </c>
      <c r="G78" s="43" t="s">
        <v>96</v>
      </c>
      <c r="H78" s="45">
        <v>450</v>
      </c>
      <c r="I78" s="45">
        <v>371</v>
      </c>
      <c r="J78" s="46">
        <v>35245</v>
      </c>
      <c r="K78" s="44">
        <v>4</v>
      </c>
      <c r="L78" s="44">
        <v>2</v>
      </c>
      <c r="M78" s="47">
        <v>41662</v>
      </c>
      <c r="N78" s="43" t="s">
        <v>111</v>
      </c>
      <c r="O78" s="43" t="s">
        <v>101</v>
      </c>
      <c r="P78" s="43" t="s">
        <v>102</v>
      </c>
    </row>
    <row r="79" spans="1:16" x14ac:dyDescent="0.25">
      <c r="A79" s="59">
        <v>67</v>
      </c>
      <c r="B79" s="43" t="s">
        <v>311</v>
      </c>
      <c r="C79" s="44">
        <v>53531</v>
      </c>
      <c r="D79" s="43" t="s">
        <v>312</v>
      </c>
      <c r="E79" s="43" t="s">
        <v>313</v>
      </c>
      <c r="F79" s="43" t="s">
        <v>99</v>
      </c>
      <c r="G79" s="43" t="s">
        <v>96</v>
      </c>
      <c r="H79" s="45">
        <v>930</v>
      </c>
      <c r="I79" s="45">
        <v>930</v>
      </c>
      <c r="J79" s="46">
        <v>148800</v>
      </c>
      <c r="K79" s="44">
        <v>4</v>
      </c>
      <c r="L79" s="44">
        <v>2</v>
      </c>
      <c r="M79" s="47">
        <v>41467</v>
      </c>
      <c r="N79" s="43" t="s">
        <v>111</v>
      </c>
      <c r="O79" s="43" t="s">
        <v>101</v>
      </c>
      <c r="P79" s="43" t="s">
        <v>102</v>
      </c>
    </row>
    <row r="80" spans="1:16" x14ac:dyDescent="0.25">
      <c r="A80" s="59">
        <v>68</v>
      </c>
      <c r="B80" s="43" t="s">
        <v>314</v>
      </c>
      <c r="C80" s="44">
        <v>94421</v>
      </c>
      <c r="D80" s="43" t="s">
        <v>315</v>
      </c>
      <c r="E80" s="43" t="s">
        <v>316</v>
      </c>
      <c r="F80" s="43" t="s">
        <v>167</v>
      </c>
      <c r="G80" s="43" t="s">
        <v>96</v>
      </c>
      <c r="H80" s="45">
        <v>617</v>
      </c>
      <c r="I80" s="45">
        <v>317</v>
      </c>
      <c r="J80" s="46">
        <v>30115</v>
      </c>
      <c r="K80" s="44">
        <v>4</v>
      </c>
      <c r="L80" s="44">
        <v>2</v>
      </c>
      <c r="M80" s="47">
        <v>41619</v>
      </c>
      <c r="N80" s="43" t="s">
        <v>111</v>
      </c>
      <c r="O80" s="43" t="s">
        <v>101</v>
      </c>
      <c r="P80" s="43" t="s">
        <v>102</v>
      </c>
    </row>
    <row r="81" spans="1:16" x14ac:dyDescent="0.25">
      <c r="A81" s="59">
        <v>69</v>
      </c>
      <c r="B81" s="43" t="s">
        <v>317</v>
      </c>
      <c r="C81" s="44">
        <v>1488</v>
      </c>
      <c r="D81" s="43" t="s">
        <v>318</v>
      </c>
      <c r="E81" s="43" t="s">
        <v>319</v>
      </c>
      <c r="F81" s="43" t="s">
        <v>159</v>
      </c>
      <c r="G81" s="43" t="s">
        <v>132</v>
      </c>
      <c r="H81" s="45">
        <v>1016.35</v>
      </c>
      <c r="I81" s="45">
        <v>292.08</v>
      </c>
      <c r="J81" s="46">
        <v>12517.7143</v>
      </c>
      <c r="K81" s="44">
        <v>4</v>
      </c>
      <c r="L81" s="44">
        <v>2</v>
      </c>
      <c r="M81" s="47">
        <v>41663</v>
      </c>
      <c r="N81" s="43" t="s">
        <v>320</v>
      </c>
      <c r="O81" s="43" t="s">
        <v>101</v>
      </c>
      <c r="P81" s="43" t="s">
        <v>102</v>
      </c>
    </row>
    <row r="82" spans="1:16" x14ac:dyDescent="0.25">
      <c r="A82" s="59">
        <v>70</v>
      </c>
      <c r="B82" s="43" t="s">
        <v>321</v>
      </c>
      <c r="C82" s="44">
        <v>51822</v>
      </c>
      <c r="D82" s="43" t="s">
        <v>322</v>
      </c>
      <c r="E82" s="43" t="s">
        <v>323</v>
      </c>
      <c r="F82" s="43" t="s">
        <v>99</v>
      </c>
      <c r="G82" s="43" t="s">
        <v>96</v>
      </c>
      <c r="H82" s="45">
        <v>500</v>
      </c>
      <c r="I82" s="45">
        <v>500</v>
      </c>
      <c r="J82" s="46">
        <v>55833.333299999998</v>
      </c>
      <c r="K82" s="44">
        <v>6</v>
      </c>
      <c r="L82" s="44">
        <v>2</v>
      </c>
      <c r="M82" s="47">
        <v>41683</v>
      </c>
      <c r="N82" s="43" t="s">
        <v>100</v>
      </c>
      <c r="O82" s="43" t="s">
        <v>101</v>
      </c>
      <c r="P82" s="43" t="s">
        <v>102</v>
      </c>
    </row>
    <row r="83" spans="1:16" x14ac:dyDescent="0.25">
      <c r="A83" s="59">
        <v>71</v>
      </c>
      <c r="B83" s="43" t="s">
        <v>324</v>
      </c>
      <c r="C83" s="44">
        <v>27042</v>
      </c>
      <c r="D83" s="43" t="s">
        <v>325</v>
      </c>
      <c r="E83" s="43" t="s">
        <v>326</v>
      </c>
      <c r="F83" s="43" t="s">
        <v>99</v>
      </c>
      <c r="G83" s="43" t="s">
        <v>96</v>
      </c>
      <c r="H83" s="45">
        <v>547</v>
      </c>
      <c r="I83" s="45">
        <v>499.04</v>
      </c>
      <c r="J83" s="46">
        <v>49904</v>
      </c>
      <c r="K83" s="44">
        <v>8</v>
      </c>
      <c r="L83" s="44">
        <v>2</v>
      </c>
      <c r="M83" s="47">
        <v>41690</v>
      </c>
      <c r="N83" s="43" t="s">
        <v>122</v>
      </c>
      <c r="O83" s="43" t="s">
        <v>101</v>
      </c>
      <c r="P83" s="43" t="s">
        <v>102</v>
      </c>
    </row>
    <row r="84" spans="1:16" x14ac:dyDescent="0.25">
      <c r="A84" s="59">
        <v>72</v>
      </c>
      <c r="B84" s="43" t="s">
        <v>327</v>
      </c>
      <c r="C84" s="44">
        <v>190724</v>
      </c>
      <c r="D84" s="43" t="s">
        <v>328</v>
      </c>
      <c r="E84" s="43" t="s">
        <v>329</v>
      </c>
      <c r="F84" s="43" t="s">
        <v>99</v>
      </c>
      <c r="G84" s="43" t="s">
        <v>96</v>
      </c>
      <c r="H84" s="45">
        <v>512</v>
      </c>
      <c r="I84" s="45">
        <v>512</v>
      </c>
      <c r="J84" s="46">
        <v>32000</v>
      </c>
      <c r="K84" s="44">
        <v>8</v>
      </c>
      <c r="L84" s="44">
        <v>2</v>
      </c>
      <c r="M84" s="47">
        <v>41691</v>
      </c>
      <c r="N84" s="43" t="s">
        <v>122</v>
      </c>
      <c r="O84" s="43" t="s">
        <v>101</v>
      </c>
      <c r="P84" s="43" t="s">
        <v>102</v>
      </c>
    </row>
    <row r="85" spans="1:16" x14ac:dyDescent="0.25">
      <c r="A85" s="59">
        <v>73</v>
      </c>
      <c r="B85" s="43" t="s">
        <v>330</v>
      </c>
      <c r="C85" s="44">
        <v>254150</v>
      </c>
      <c r="D85" s="43" t="s">
        <v>331</v>
      </c>
      <c r="E85" s="43" t="s">
        <v>332</v>
      </c>
      <c r="F85" s="43" t="s">
        <v>159</v>
      </c>
      <c r="G85" s="43" t="s">
        <v>132</v>
      </c>
      <c r="H85" s="45">
        <v>639.5</v>
      </c>
      <c r="I85" s="45">
        <v>639.5</v>
      </c>
      <c r="J85" s="46">
        <v>38370</v>
      </c>
      <c r="K85" s="44">
        <v>4</v>
      </c>
      <c r="L85" s="44">
        <v>2</v>
      </c>
      <c r="M85" s="47">
        <v>41708</v>
      </c>
      <c r="N85" s="43" t="s">
        <v>111</v>
      </c>
      <c r="O85" s="43" t="s">
        <v>101</v>
      </c>
      <c r="P85" s="43" t="s">
        <v>102</v>
      </c>
    </row>
    <row r="86" spans="1:16" x14ac:dyDescent="0.25">
      <c r="A86" s="59">
        <v>74</v>
      </c>
      <c r="B86" s="43" t="s">
        <v>333</v>
      </c>
      <c r="C86" s="44">
        <v>182952</v>
      </c>
      <c r="D86" s="43" t="s">
        <v>334</v>
      </c>
      <c r="E86" s="43" t="s">
        <v>335</v>
      </c>
      <c r="F86" s="43" t="s">
        <v>99</v>
      </c>
      <c r="G86" s="43" t="s">
        <v>96</v>
      </c>
      <c r="H86" s="45">
        <v>492</v>
      </c>
      <c r="I86" s="45">
        <v>247</v>
      </c>
      <c r="J86" s="46">
        <v>31492.5</v>
      </c>
      <c r="K86" s="44">
        <v>4</v>
      </c>
      <c r="L86" s="44">
        <v>2</v>
      </c>
      <c r="M86" s="47">
        <v>41719</v>
      </c>
      <c r="N86" s="43" t="s">
        <v>111</v>
      </c>
      <c r="O86" s="43" t="s">
        <v>101</v>
      </c>
      <c r="P86" s="43" t="s">
        <v>102</v>
      </c>
    </row>
    <row r="87" spans="1:16" x14ac:dyDescent="0.25">
      <c r="A87" s="59">
        <v>75</v>
      </c>
      <c r="B87" s="43" t="s">
        <v>336</v>
      </c>
      <c r="C87" s="44">
        <v>797641</v>
      </c>
      <c r="D87" s="43" t="s">
        <v>337</v>
      </c>
      <c r="E87" s="43" t="s">
        <v>338</v>
      </c>
      <c r="F87" s="43" t="s">
        <v>143</v>
      </c>
      <c r="G87" s="43" t="s">
        <v>96</v>
      </c>
      <c r="H87" s="45">
        <v>594.34</v>
      </c>
      <c r="I87" s="45">
        <v>280</v>
      </c>
      <c r="J87" s="46">
        <v>29400</v>
      </c>
      <c r="K87" s="44">
        <v>4</v>
      </c>
      <c r="L87" s="44">
        <v>2</v>
      </c>
      <c r="M87" s="47">
        <v>41719</v>
      </c>
      <c r="N87" s="43" t="s">
        <v>107</v>
      </c>
      <c r="O87" s="43" t="s">
        <v>101</v>
      </c>
      <c r="P87" s="43" t="s">
        <v>102</v>
      </c>
    </row>
    <row r="88" spans="1:16" x14ac:dyDescent="0.25">
      <c r="A88" s="59">
        <v>76</v>
      </c>
      <c r="B88" s="43" t="s">
        <v>339</v>
      </c>
      <c r="C88" s="44">
        <v>190721</v>
      </c>
      <c r="D88" s="43" t="s">
        <v>340</v>
      </c>
      <c r="E88" s="43" t="s">
        <v>329</v>
      </c>
      <c r="F88" s="43" t="s">
        <v>99</v>
      </c>
      <c r="G88" s="43" t="s">
        <v>96</v>
      </c>
      <c r="H88" s="45">
        <v>512</v>
      </c>
      <c r="I88" s="45">
        <v>512</v>
      </c>
      <c r="J88" s="46">
        <v>32000</v>
      </c>
      <c r="K88" s="44">
        <v>8</v>
      </c>
      <c r="L88" s="44">
        <v>2</v>
      </c>
      <c r="M88" s="47">
        <v>41753</v>
      </c>
      <c r="N88" s="43" t="s">
        <v>122</v>
      </c>
      <c r="O88" s="43" t="s">
        <v>101</v>
      </c>
      <c r="P88" s="43" t="s">
        <v>102</v>
      </c>
    </row>
    <row r="89" spans="1:16" x14ac:dyDescent="0.25">
      <c r="A89" s="59">
        <v>77</v>
      </c>
      <c r="B89" s="43" t="s">
        <v>341</v>
      </c>
      <c r="C89" s="44">
        <v>3567292</v>
      </c>
      <c r="D89" s="43" t="s">
        <v>342</v>
      </c>
      <c r="E89" s="43" t="s">
        <v>343</v>
      </c>
      <c r="F89" s="43" t="s">
        <v>167</v>
      </c>
      <c r="G89" s="43" t="s">
        <v>96</v>
      </c>
      <c r="H89" s="45">
        <v>462</v>
      </c>
      <c r="I89" s="45">
        <v>462</v>
      </c>
      <c r="J89" s="46">
        <v>43890</v>
      </c>
      <c r="K89" s="44">
        <v>4</v>
      </c>
      <c r="L89" s="44">
        <v>2</v>
      </c>
      <c r="M89" s="47">
        <v>41662</v>
      </c>
      <c r="N89" s="43" t="s">
        <v>111</v>
      </c>
      <c r="O89" s="43" t="s">
        <v>101</v>
      </c>
      <c r="P89" s="43" t="s">
        <v>102</v>
      </c>
    </row>
    <row r="90" spans="1:16" x14ac:dyDescent="0.25">
      <c r="A90" s="59">
        <v>78</v>
      </c>
      <c r="B90" s="43" t="s">
        <v>344</v>
      </c>
      <c r="C90" s="44">
        <v>4891</v>
      </c>
      <c r="D90" s="43" t="s">
        <v>345</v>
      </c>
      <c r="E90" s="43" t="s">
        <v>346</v>
      </c>
      <c r="F90" s="43" t="s">
        <v>167</v>
      </c>
      <c r="G90" s="43" t="s">
        <v>96</v>
      </c>
      <c r="H90" s="45">
        <v>1374.71</v>
      </c>
      <c r="I90" s="45">
        <v>369</v>
      </c>
      <c r="J90" s="46">
        <v>35670</v>
      </c>
      <c r="K90" s="44">
        <v>6</v>
      </c>
      <c r="L90" s="44">
        <v>2</v>
      </c>
      <c r="M90" s="47">
        <v>41780</v>
      </c>
      <c r="N90" s="43" t="s">
        <v>100</v>
      </c>
      <c r="O90" s="43" t="s">
        <v>101</v>
      </c>
      <c r="P90" s="43" t="s">
        <v>102</v>
      </c>
    </row>
    <row r="91" spans="1:16" x14ac:dyDescent="0.25">
      <c r="A91" s="59">
        <v>79</v>
      </c>
      <c r="B91" s="43" t="s">
        <v>347</v>
      </c>
      <c r="C91" s="44">
        <v>58380</v>
      </c>
      <c r="D91" s="43" t="s">
        <v>348</v>
      </c>
      <c r="E91" s="43" t="s">
        <v>349</v>
      </c>
      <c r="F91" s="43" t="s">
        <v>167</v>
      </c>
      <c r="G91" s="43" t="s">
        <v>96</v>
      </c>
      <c r="H91" s="45">
        <v>464</v>
      </c>
      <c r="I91" s="45">
        <v>337.63</v>
      </c>
      <c r="J91" s="46">
        <v>32074.85</v>
      </c>
      <c r="K91" s="44">
        <v>4</v>
      </c>
      <c r="L91" s="44">
        <v>2</v>
      </c>
      <c r="M91" s="47">
        <v>41142</v>
      </c>
      <c r="N91" s="43" t="s">
        <v>111</v>
      </c>
      <c r="O91" s="43" t="s">
        <v>101</v>
      </c>
      <c r="P91" s="43" t="s">
        <v>102</v>
      </c>
    </row>
    <row r="92" spans="1:16" x14ac:dyDescent="0.25">
      <c r="A92" s="59">
        <v>80</v>
      </c>
      <c r="B92" s="43" t="s">
        <v>350</v>
      </c>
      <c r="C92" s="44">
        <v>526971</v>
      </c>
      <c r="D92" s="43" t="s">
        <v>351</v>
      </c>
      <c r="E92" s="43" t="s">
        <v>352</v>
      </c>
      <c r="F92" s="43" t="s">
        <v>99</v>
      </c>
      <c r="G92" s="43" t="s">
        <v>96</v>
      </c>
      <c r="H92" s="45">
        <v>697</v>
      </c>
      <c r="I92" s="45">
        <v>50.78</v>
      </c>
      <c r="J92" s="46">
        <v>6474.45</v>
      </c>
      <c r="K92" s="44">
        <v>4</v>
      </c>
      <c r="L92" s="44">
        <v>2</v>
      </c>
      <c r="M92" s="47">
        <v>41823</v>
      </c>
      <c r="N92" s="43" t="s">
        <v>111</v>
      </c>
      <c r="O92" s="43" t="s">
        <v>101</v>
      </c>
      <c r="P92" s="43" t="s">
        <v>102</v>
      </c>
    </row>
    <row r="93" spans="1:16" x14ac:dyDescent="0.25">
      <c r="A93" s="59">
        <v>81</v>
      </c>
      <c r="B93" s="43" t="s">
        <v>353</v>
      </c>
      <c r="C93" s="44">
        <v>6155</v>
      </c>
      <c r="D93" s="43" t="s">
        <v>354</v>
      </c>
      <c r="E93" s="43" t="s">
        <v>355</v>
      </c>
      <c r="F93" s="43" t="s">
        <v>115</v>
      </c>
      <c r="G93" s="43" t="s">
        <v>96</v>
      </c>
      <c r="H93" s="45">
        <v>514</v>
      </c>
      <c r="I93" s="45">
        <v>464.3</v>
      </c>
      <c r="J93" s="46">
        <v>38691.666700000002</v>
      </c>
      <c r="K93" s="44">
        <v>6</v>
      </c>
      <c r="L93" s="44">
        <v>2</v>
      </c>
      <c r="M93" s="47">
        <v>41795</v>
      </c>
      <c r="N93" s="43" t="s">
        <v>100</v>
      </c>
      <c r="O93" s="43" t="s">
        <v>101</v>
      </c>
      <c r="P93" s="43" t="s">
        <v>102</v>
      </c>
    </row>
    <row r="94" spans="1:16" x14ac:dyDescent="0.25">
      <c r="A94" s="59">
        <v>82</v>
      </c>
      <c r="B94" s="43" t="s">
        <v>356</v>
      </c>
      <c r="C94" s="44">
        <v>36326</v>
      </c>
      <c r="D94" s="43" t="s">
        <v>357</v>
      </c>
      <c r="E94" s="43" t="s">
        <v>358</v>
      </c>
      <c r="F94" s="43" t="s">
        <v>115</v>
      </c>
      <c r="G94" s="43" t="s">
        <v>96</v>
      </c>
      <c r="H94" s="45">
        <v>476.59</v>
      </c>
      <c r="I94" s="45">
        <v>667.226</v>
      </c>
      <c r="J94" s="46">
        <v>28595.4</v>
      </c>
      <c r="K94" s="44">
        <v>4</v>
      </c>
      <c r="L94" s="44">
        <v>2</v>
      </c>
      <c r="M94" s="47">
        <v>41570</v>
      </c>
      <c r="N94" s="43" t="s">
        <v>235</v>
      </c>
      <c r="O94" s="43" t="s">
        <v>101</v>
      </c>
      <c r="P94" s="43" t="s">
        <v>102</v>
      </c>
    </row>
    <row r="95" spans="1:16" x14ac:dyDescent="0.25">
      <c r="A95" s="59">
        <v>83</v>
      </c>
      <c r="B95" s="43" t="s">
        <v>359</v>
      </c>
      <c r="C95" s="44">
        <v>51944</v>
      </c>
      <c r="D95" s="43" t="s">
        <v>360</v>
      </c>
      <c r="E95" s="43" t="s">
        <v>361</v>
      </c>
      <c r="F95" s="43" t="s">
        <v>99</v>
      </c>
      <c r="G95" s="43" t="s">
        <v>96</v>
      </c>
      <c r="H95" s="45">
        <v>496</v>
      </c>
      <c r="I95" s="45">
        <v>496</v>
      </c>
      <c r="J95" s="46">
        <v>55386.666700000002</v>
      </c>
      <c r="K95" s="44">
        <v>6</v>
      </c>
      <c r="L95" s="44">
        <v>2</v>
      </c>
      <c r="M95" s="47">
        <v>41562</v>
      </c>
      <c r="N95" s="43" t="s">
        <v>100</v>
      </c>
      <c r="O95" s="43" t="s">
        <v>101</v>
      </c>
      <c r="P95" s="43" t="s">
        <v>102</v>
      </c>
    </row>
    <row r="96" spans="1:16" x14ac:dyDescent="0.25">
      <c r="A96" s="59">
        <v>84</v>
      </c>
      <c r="B96" s="43" t="s">
        <v>362</v>
      </c>
      <c r="C96" s="44">
        <v>94947</v>
      </c>
      <c r="D96" s="43" t="s">
        <v>363</v>
      </c>
      <c r="E96" s="43" t="s">
        <v>364</v>
      </c>
      <c r="F96" s="43" t="s">
        <v>167</v>
      </c>
      <c r="G96" s="43" t="s">
        <v>96</v>
      </c>
      <c r="H96" s="45">
        <v>731.36</v>
      </c>
      <c r="I96" s="45">
        <v>731.36</v>
      </c>
      <c r="J96" s="46">
        <v>98733.6</v>
      </c>
      <c r="K96" s="44">
        <v>4</v>
      </c>
      <c r="L96" s="44">
        <v>2</v>
      </c>
      <c r="M96" s="47">
        <v>41625</v>
      </c>
      <c r="N96" s="43" t="s">
        <v>111</v>
      </c>
      <c r="O96" s="43" t="s">
        <v>101</v>
      </c>
      <c r="P96" s="43" t="s">
        <v>102</v>
      </c>
    </row>
    <row r="97" spans="1:16" x14ac:dyDescent="0.25">
      <c r="A97" s="59">
        <v>85</v>
      </c>
      <c r="B97" s="43" t="s">
        <v>365</v>
      </c>
      <c r="C97" s="44">
        <v>62705</v>
      </c>
      <c r="D97" s="43" t="s">
        <v>366</v>
      </c>
      <c r="E97" s="43" t="s">
        <v>367</v>
      </c>
      <c r="F97" s="43" t="s">
        <v>127</v>
      </c>
      <c r="G97" s="43" t="s">
        <v>96</v>
      </c>
      <c r="H97" s="45">
        <v>1276.57</v>
      </c>
      <c r="I97" s="45">
        <v>627</v>
      </c>
      <c r="J97" s="46">
        <v>50160</v>
      </c>
      <c r="K97" s="44">
        <v>8</v>
      </c>
      <c r="L97" s="44">
        <v>2</v>
      </c>
      <c r="M97" s="47">
        <v>41662</v>
      </c>
      <c r="N97" s="43" t="s">
        <v>122</v>
      </c>
      <c r="O97" s="43" t="s">
        <v>101</v>
      </c>
      <c r="P97" s="43" t="s">
        <v>102</v>
      </c>
    </row>
    <row r="98" spans="1:16" x14ac:dyDescent="0.25">
      <c r="A98" s="59">
        <v>86</v>
      </c>
      <c r="B98" s="43" t="s">
        <v>368</v>
      </c>
      <c r="C98" s="44">
        <v>12379</v>
      </c>
      <c r="D98" s="43" t="s">
        <v>369</v>
      </c>
      <c r="E98" s="43" t="s">
        <v>370</v>
      </c>
      <c r="F98" s="43" t="s">
        <v>106</v>
      </c>
      <c r="G98" s="43" t="s">
        <v>96</v>
      </c>
      <c r="H98" s="45">
        <v>502</v>
      </c>
      <c r="I98" s="45">
        <v>429.63</v>
      </c>
      <c r="J98" s="46">
        <v>29000.025000000001</v>
      </c>
      <c r="K98" s="44">
        <v>4</v>
      </c>
      <c r="L98" s="44">
        <v>2</v>
      </c>
      <c r="M98" s="47">
        <v>41772</v>
      </c>
      <c r="N98" s="43" t="s">
        <v>111</v>
      </c>
      <c r="O98" s="43" t="s">
        <v>101</v>
      </c>
      <c r="P98" s="43" t="s">
        <v>102</v>
      </c>
    </row>
    <row r="99" spans="1:16" x14ac:dyDescent="0.25">
      <c r="A99" s="59">
        <v>87</v>
      </c>
      <c r="B99" s="43" t="s">
        <v>371</v>
      </c>
      <c r="C99" s="44">
        <v>39902</v>
      </c>
      <c r="D99" s="43" t="s">
        <v>372</v>
      </c>
      <c r="E99" s="43" t="s">
        <v>373</v>
      </c>
      <c r="F99" s="43" t="s">
        <v>99</v>
      </c>
      <c r="G99" s="43" t="s">
        <v>96</v>
      </c>
      <c r="H99" s="45">
        <v>549</v>
      </c>
      <c r="I99" s="45">
        <v>486</v>
      </c>
      <c r="J99" s="46">
        <v>69255</v>
      </c>
      <c r="K99" s="44">
        <v>4</v>
      </c>
      <c r="L99" s="44">
        <v>2</v>
      </c>
      <c r="M99" s="47">
        <v>41732</v>
      </c>
      <c r="N99" s="43" t="s">
        <v>111</v>
      </c>
      <c r="O99" s="43" t="s">
        <v>101</v>
      </c>
      <c r="P99" s="43" t="s">
        <v>102</v>
      </c>
    </row>
    <row r="100" spans="1:16" x14ac:dyDescent="0.25">
      <c r="A100" s="59">
        <v>88</v>
      </c>
      <c r="B100" s="43" t="s">
        <v>339</v>
      </c>
      <c r="C100" s="44">
        <v>7483</v>
      </c>
      <c r="D100" s="43" t="s">
        <v>374</v>
      </c>
      <c r="E100" s="43" t="s">
        <v>375</v>
      </c>
      <c r="F100" s="43" t="s">
        <v>99</v>
      </c>
      <c r="G100" s="43" t="s">
        <v>96</v>
      </c>
      <c r="H100" s="45">
        <v>908</v>
      </c>
      <c r="I100" s="45">
        <v>908</v>
      </c>
      <c r="J100" s="46">
        <v>86260</v>
      </c>
      <c r="K100" s="44">
        <v>6</v>
      </c>
      <c r="L100" s="44">
        <v>2</v>
      </c>
      <c r="M100" s="47">
        <v>41751</v>
      </c>
      <c r="N100" s="43" t="s">
        <v>100</v>
      </c>
      <c r="O100" s="43" t="s">
        <v>101</v>
      </c>
      <c r="P100" s="43" t="s">
        <v>102</v>
      </c>
    </row>
    <row r="101" spans="1:16" x14ac:dyDescent="0.25">
      <c r="A101" s="59">
        <v>89</v>
      </c>
      <c r="B101" s="43" t="s">
        <v>376</v>
      </c>
      <c r="C101" s="44">
        <v>32849</v>
      </c>
      <c r="D101" s="43" t="s">
        <v>377</v>
      </c>
      <c r="E101" s="43" t="s">
        <v>378</v>
      </c>
      <c r="F101" s="43" t="s">
        <v>99</v>
      </c>
      <c r="G101" s="43" t="s">
        <v>96</v>
      </c>
      <c r="H101" s="45">
        <v>502</v>
      </c>
      <c r="I101" s="45">
        <v>502</v>
      </c>
      <c r="J101" s="46">
        <v>59612.5</v>
      </c>
      <c r="K101" s="44">
        <v>4</v>
      </c>
      <c r="L101" s="44">
        <v>2</v>
      </c>
      <c r="M101" s="47">
        <v>41751</v>
      </c>
      <c r="N101" s="43" t="s">
        <v>379</v>
      </c>
      <c r="O101" s="43" t="s">
        <v>101</v>
      </c>
      <c r="P101" s="43" t="s">
        <v>102</v>
      </c>
    </row>
    <row r="102" spans="1:16" x14ac:dyDescent="0.25">
      <c r="A102" s="59">
        <v>90</v>
      </c>
      <c r="B102" s="43" t="s">
        <v>380</v>
      </c>
      <c r="C102" s="44">
        <v>3574255</v>
      </c>
      <c r="D102" s="43" t="s">
        <v>381</v>
      </c>
      <c r="E102" s="43" t="s">
        <v>382</v>
      </c>
      <c r="F102" s="43" t="s">
        <v>159</v>
      </c>
      <c r="G102" s="43" t="s">
        <v>132</v>
      </c>
      <c r="H102" s="45">
        <v>2459.02</v>
      </c>
      <c r="I102" s="45">
        <v>650</v>
      </c>
      <c r="J102" s="46">
        <v>39000</v>
      </c>
      <c r="K102" s="44">
        <v>4</v>
      </c>
      <c r="L102" s="44">
        <v>2</v>
      </c>
      <c r="M102" s="47">
        <v>41772</v>
      </c>
      <c r="N102" s="43" t="s">
        <v>111</v>
      </c>
      <c r="O102" s="43" t="s">
        <v>101</v>
      </c>
      <c r="P102" s="43" t="s">
        <v>102</v>
      </c>
    </row>
    <row r="103" spans="1:16" x14ac:dyDescent="0.25">
      <c r="A103" s="59">
        <v>91</v>
      </c>
      <c r="B103" s="43" t="s">
        <v>383</v>
      </c>
      <c r="C103" s="44">
        <v>82124</v>
      </c>
      <c r="D103" s="43" t="s">
        <v>384</v>
      </c>
      <c r="E103" s="43" t="s">
        <v>385</v>
      </c>
      <c r="F103" s="43" t="s">
        <v>99</v>
      </c>
      <c r="G103" s="43" t="s">
        <v>96</v>
      </c>
      <c r="H103" s="45">
        <v>428</v>
      </c>
      <c r="I103" s="45">
        <v>428</v>
      </c>
      <c r="J103" s="46">
        <v>28890</v>
      </c>
      <c r="K103" s="44">
        <v>8</v>
      </c>
      <c r="L103" s="44">
        <v>2</v>
      </c>
      <c r="M103" s="47">
        <v>40652</v>
      </c>
      <c r="N103" s="43" t="s">
        <v>122</v>
      </c>
      <c r="O103" s="43" t="s">
        <v>101</v>
      </c>
      <c r="P103" s="43" t="s">
        <v>102</v>
      </c>
    </row>
    <row r="104" spans="1:16" x14ac:dyDescent="0.25">
      <c r="A104" s="59">
        <v>92</v>
      </c>
      <c r="B104" s="43" t="s">
        <v>386</v>
      </c>
      <c r="C104" s="44">
        <v>661835</v>
      </c>
      <c r="D104" s="43" t="s">
        <v>387</v>
      </c>
      <c r="E104" s="43" t="s">
        <v>388</v>
      </c>
      <c r="F104" s="43" t="s">
        <v>200</v>
      </c>
      <c r="G104" s="43" t="s">
        <v>96</v>
      </c>
      <c r="H104" s="45">
        <v>840</v>
      </c>
      <c r="I104" s="45">
        <v>840</v>
      </c>
      <c r="J104" s="46">
        <v>50400</v>
      </c>
      <c r="K104" s="44">
        <v>4</v>
      </c>
      <c r="L104" s="44">
        <v>2</v>
      </c>
      <c r="M104" s="47">
        <v>41508</v>
      </c>
      <c r="N104" s="43" t="s">
        <v>111</v>
      </c>
      <c r="O104" s="43" t="s">
        <v>101</v>
      </c>
      <c r="P104" s="43" t="s">
        <v>102</v>
      </c>
    </row>
    <row r="105" spans="1:16" x14ac:dyDescent="0.25">
      <c r="A105" s="59">
        <v>93</v>
      </c>
      <c r="B105" s="43" t="s">
        <v>389</v>
      </c>
      <c r="C105" s="44">
        <v>255947</v>
      </c>
      <c r="D105" s="43" t="s">
        <v>390</v>
      </c>
      <c r="E105" s="43" t="s">
        <v>391</v>
      </c>
      <c r="F105" s="43" t="s">
        <v>159</v>
      </c>
      <c r="G105" s="43" t="s">
        <v>132</v>
      </c>
      <c r="H105" s="45">
        <v>623.36</v>
      </c>
      <c r="I105" s="45">
        <v>35</v>
      </c>
      <c r="J105" s="46">
        <v>2100</v>
      </c>
      <c r="K105" s="44">
        <v>4</v>
      </c>
      <c r="L105" s="44">
        <v>2</v>
      </c>
      <c r="M105" s="47">
        <v>41513</v>
      </c>
      <c r="N105" s="43" t="s">
        <v>111</v>
      </c>
      <c r="O105" s="43" t="s">
        <v>101</v>
      </c>
      <c r="P105" s="43" t="s">
        <v>102</v>
      </c>
    </row>
    <row r="106" spans="1:16" x14ac:dyDescent="0.25">
      <c r="A106" s="59">
        <v>94</v>
      </c>
      <c r="B106" s="43" t="s">
        <v>392</v>
      </c>
      <c r="C106" s="44">
        <v>27319</v>
      </c>
      <c r="D106" s="43" t="s">
        <v>393</v>
      </c>
      <c r="E106" s="43" t="s">
        <v>394</v>
      </c>
      <c r="F106" s="43" t="s">
        <v>115</v>
      </c>
      <c r="G106" s="43" t="s">
        <v>96</v>
      </c>
      <c r="H106" s="45">
        <v>412</v>
      </c>
      <c r="I106" s="45">
        <v>412</v>
      </c>
      <c r="J106" s="46">
        <v>38110</v>
      </c>
      <c r="K106" s="44">
        <v>4</v>
      </c>
      <c r="L106" s="44">
        <v>2</v>
      </c>
      <c r="M106" s="47">
        <v>41577</v>
      </c>
      <c r="N106" s="43" t="s">
        <v>395</v>
      </c>
      <c r="O106" s="43" t="s">
        <v>101</v>
      </c>
      <c r="P106" s="43" t="s">
        <v>102</v>
      </c>
    </row>
    <row r="107" spans="1:16" x14ac:dyDescent="0.25">
      <c r="A107" s="59">
        <v>95</v>
      </c>
      <c r="B107" s="43" t="s">
        <v>396</v>
      </c>
      <c r="C107" s="44">
        <v>24784</v>
      </c>
      <c r="D107" s="43" t="s">
        <v>397</v>
      </c>
      <c r="E107" s="43" t="s">
        <v>398</v>
      </c>
      <c r="F107" s="43" t="s">
        <v>99</v>
      </c>
      <c r="G107" s="43" t="s">
        <v>96</v>
      </c>
      <c r="H107" s="45">
        <v>900</v>
      </c>
      <c r="I107" s="45">
        <v>900</v>
      </c>
      <c r="J107" s="46">
        <v>69750</v>
      </c>
      <c r="K107" s="44">
        <v>8</v>
      </c>
      <c r="L107" s="44">
        <v>2</v>
      </c>
      <c r="M107" s="47">
        <v>41666</v>
      </c>
      <c r="N107" s="43" t="s">
        <v>122</v>
      </c>
      <c r="O107" s="43" t="s">
        <v>101</v>
      </c>
      <c r="P107" s="43" t="s">
        <v>102</v>
      </c>
    </row>
    <row r="108" spans="1:16" x14ac:dyDescent="0.25">
      <c r="A108" s="59">
        <v>96</v>
      </c>
      <c r="B108" s="43" t="s">
        <v>399</v>
      </c>
      <c r="C108" s="44">
        <v>241638</v>
      </c>
      <c r="D108" s="43" t="s">
        <v>400</v>
      </c>
      <c r="E108" s="43" t="s">
        <v>401</v>
      </c>
      <c r="F108" s="43" t="s">
        <v>106</v>
      </c>
      <c r="G108" s="43" t="s">
        <v>96</v>
      </c>
      <c r="H108" s="45">
        <v>2485</v>
      </c>
      <c r="I108" s="45">
        <v>2957.66</v>
      </c>
      <c r="J108" s="46">
        <v>87805.531300000002</v>
      </c>
      <c r="K108" s="44">
        <v>4</v>
      </c>
      <c r="L108" s="44">
        <v>2</v>
      </c>
      <c r="M108" s="47">
        <v>41668</v>
      </c>
      <c r="N108" s="43" t="s">
        <v>402</v>
      </c>
      <c r="O108" s="43" t="s">
        <v>101</v>
      </c>
      <c r="P108" s="43" t="s">
        <v>102</v>
      </c>
    </row>
    <row r="109" spans="1:16" x14ac:dyDescent="0.25">
      <c r="A109" s="59">
        <v>97</v>
      </c>
      <c r="B109" s="43" t="s">
        <v>403</v>
      </c>
      <c r="C109" s="44">
        <v>7478</v>
      </c>
      <c r="D109" s="43" t="s">
        <v>404</v>
      </c>
      <c r="E109" s="43" t="s">
        <v>405</v>
      </c>
      <c r="F109" s="43" t="s">
        <v>115</v>
      </c>
      <c r="G109" s="43" t="s">
        <v>96</v>
      </c>
      <c r="H109" s="45">
        <v>655</v>
      </c>
      <c r="I109" s="45">
        <v>670.76</v>
      </c>
      <c r="J109" s="46">
        <v>28746.857100000001</v>
      </c>
      <c r="K109" s="44">
        <v>4</v>
      </c>
      <c r="L109" s="44">
        <v>2</v>
      </c>
      <c r="M109" s="47">
        <v>41709</v>
      </c>
      <c r="N109" s="43" t="s">
        <v>235</v>
      </c>
      <c r="O109" s="43" t="s">
        <v>101</v>
      </c>
      <c r="P109" s="43" t="s">
        <v>102</v>
      </c>
    </row>
    <row r="110" spans="1:16" x14ac:dyDescent="0.25">
      <c r="A110" s="59">
        <v>98</v>
      </c>
      <c r="B110" s="43" t="s">
        <v>406</v>
      </c>
      <c r="C110" s="44">
        <v>36148</v>
      </c>
      <c r="D110" s="43" t="s">
        <v>407</v>
      </c>
      <c r="E110" s="43" t="s">
        <v>408</v>
      </c>
      <c r="F110" s="43" t="s">
        <v>99</v>
      </c>
      <c r="G110" s="43" t="s">
        <v>96</v>
      </c>
      <c r="H110" s="45">
        <v>800</v>
      </c>
      <c r="I110" s="45">
        <v>800</v>
      </c>
      <c r="J110" s="46">
        <v>100000</v>
      </c>
      <c r="K110" s="44">
        <v>6</v>
      </c>
      <c r="L110" s="44">
        <v>2</v>
      </c>
      <c r="M110" s="47">
        <v>41725</v>
      </c>
      <c r="N110" s="43" t="s">
        <v>100</v>
      </c>
      <c r="O110" s="43" t="s">
        <v>101</v>
      </c>
      <c r="P110" s="43" t="s">
        <v>102</v>
      </c>
    </row>
    <row r="111" spans="1:16" x14ac:dyDescent="0.25">
      <c r="A111" s="59">
        <v>99</v>
      </c>
      <c r="B111" s="43" t="s">
        <v>409</v>
      </c>
      <c r="C111" s="44">
        <v>138010</v>
      </c>
      <c r="D111" s="43" t="s">
        <v>410</v>
      </c>
      <c r="E111" s="43" t="s">
        <v>411</v>
      </c>
      <c r="F111" s="43" t="s">
        <v>99</v>
      </c>
      <c r="G111" s="43" t="s">
        <v>96</v>
      </c>
      <c r="H111" s="45">
        <v>800.63</v>
      </c>
      <c r="I111" s="45">
        <v>759.4</v>
      </c>
      <c r="J111" s="46">
        <v>86065.333400000003</v>
      </c>
      <c r="K111" s="44">
        <v>6</v>
      </c>
      <c r="L111" s="44">
        <v>2</v>
      </c>
      <c r="M111" s="47">
        <v>41752</v>
      </c>
      <c r="N111" s="43" t="s">
        <v>100</v>
      </c>
      <c r="O111" s="43" t="s">
        <v>101</v>
      </c>
      <c r="P111" s="43" t="s">
        <v>102</v>
      </c>
    </row>
    <row r="112" spans="1:16" x14ac:dyDescent="0.25">
      <c r="A112" s="59">
        <v>100</v>
      </c>
      <c r="B112" s="43" t="s">
        <v>217</v>
      </c>
      <c r="C112" s="44">
        <v>62198</v>
      </c>
      <c r="D112" s="43" t="s">
        <v>412</v>
      </c>
      <c r="E112" s="43" t="s">
        <v>413</v>
      </c>
      <c r="F112" s="43" t="s">
        <v>213</v>
      </c>
      <c r="G112" s="43" t="s">
        <v>132</v>
      </c>
      <c r="H112" s="45">
        <v>1119</v>
      </c>
      <c r="I112" s="45">
        <v>783.3</v>
      </c>
      <c r="J112" s="46">
        <v>48490</v>
      </c>
      <c r="K112" s="44">
        <v>3</v>
      </c>
      <c r="L112" s="44">
        <v>2</v>
      </c>
      <c r="M112" s="47">
        <v>41376</v>
      </c>
      <c r="N112" s="43" t="s">
        <v>136</v>
      </c>
      <c r="O112" s="43" t="s">
        <v>101</v>
      </c>
      <c r="P112" s="43" t="s">
        <v>102</v>
      </c>
    </row>
    <row r="113" spans="1:16" x14ac:dyDescent="0.25">
      <c r="A113" s="59">
        <v>101</v>
      </c>
      <c r="B113" s="43" t="s">
        <v>414</v>
      </c>
      <c r="C113" s="44">
        <v>3525218</v>
      </c>
      <c r="D113" s="43" t="s">
        <v>415</v>
      </c>
      <c r="E113" s="43" t="s">
        <v>416</v>
      </c>
      <c r="F113" s="43" t="s">
        <v>99</v>
      </c>
      <c r="G113" s="43" t="s">
        <v>96</v>
      </c>
      <c r="H113" s="45">
        <v>1278.75</v>
      </c>
      <c r="I113" s="45">
        <v>1175.0999999999999</v>
      </c>
      <c r="J113" s="46">
        <v>91070.25</v>
      </c>
      <c r="K113" s="44">
        <v>8</v>
      </c>
      <c r="L113" s="44">
        <v>2</v>
      </c>
      <c r="M113" s="47">
        <v>41374</v>
      </c>
      <c r="N113" s="43" t="s">
        <v>122</v>
      </c>
      <c r="O113" s="43" t="s">
        <v>101</v>
      </c>
      <c r="P113" s="43" t="s">
        <v>102</v>
      </c>
    </row>
    <row r="114" spans="1:16" x14ac:dyDescent="0.25">
      <c r="A114" s="59">
        <v>102</v>
      </c>
      <c r="B114" s="43" t="s">
        <v>417</v>
      </c>
      <c r="C114" s="44">
        <v>3532197</v>
      </c>
      <c r="D114" s="43" t="s">
        <v>418</v>
      </c>
      <c r="E114" s="43" t="s">
        <v>419</v>
      </c>
      <c r="F114" s="43" t="s">
        <v>127</v>
      </c>
      <c r="G114" s="43" t="s">
        <v>96</v>
      </c>
      <c r="H114" s="45">
        <v>1133.9000000000001</v>
      </c>
      <c r="I114" s="45">
        <v>1133.9000000000001</v>
      </c>
      <c r="J114" s="46">
        <v>90712</v>
      </c>
      <c r="K114" s="44">
        <v>8</v>
      </c>
      <c r="L114" s="44">
        <v>2</v>
      </c>
      <c r="M114" s="47">
        <v>41472</v>
      </c>
      <c r="N114" s="43" t="s">
        <v>122</v>
      </c>
      <c r="O114" s="43" t="s">
        <v>101</v>
      </c>
      <c r="P114" s="43" t="s">
        <v>102</v>
      </c>
    </row>
    <row r="115" spans="1:16" x14ac:dyDescent="0.25">
      <c r="A115" s="59">
        <v>103</v>
      </c>
      <c r="B115" s="43" t="s">
        <v>420</v>
      </c>
      <c r="C115" s="44">
        <v>10293</v>
      </c>
      <c r="D115" s="43" t="s">
        <v>421</v>
      </c>
      <c r="E115" s="43" t="s">
        <v>422</v>
      </c>
      <c r="F115" s="43" t="s">
        <v>115</v>
      </c>
      <c r="G115" s="43" t="s">
        <v>96</v>
      </c>
      <c r="H115" s="45">
        <v>835</v>
      </c>
      <c r="I115" s="45">
        <v>407.44</v>
      </c>
      <c r="J115" s="46">
        <v>17461.71</v>
      </c>
      <c r="K115" s="44">
        <v>4</v>
      </c>
      <c r="L115" s="44">
        <v>2</v>
      </c>
      <c r="M115" s="47">
        <v>41495</v>
      </c>
      <c r="N115" s="43" t="s">
        <v>235</v>
      </c>
      <c r="O115" s="43" t="s">
        <v>101</v>
      </c>
      <c r="P115" s="43" t="s">
        <v>102</v>
      </c>
    </row>
    <row r="116" spans="1:16" x14ac:dyDescent="0.25">
      <c r="A116" s="59">
        <v>104</v>
      </c>
      <c r="B116" s="43" t="s">
        <v>423</v>
      </c>
      <c r="C116" s="44">
        <v>255947</v>
      </c>
      <c r="D116" s="43" t="s">
        <v>390</v>
      </c>
      <c r="E116" s="43" t="s">
        <v>391</v>
      </c>
      <c r="F116" s="43" t="s">
        <v>159</v>
      </c>
      <c r="G116" s="43" t="s">
        <v>132</v>
      </c>
      <c r="H116" s="45">
        <v>623.36</v>
      </c>
      <c r="I116" s="45">
        <v>311.68</v>
      </c>
      <c r="J116" s="46">
        <v>18700.8</v>
      </c>
      <c r="K116" s="44">
        <v>4</v>
      </c>
      <c r="L116" s="44">
        <v>2</v>
      </c>
      <c r="M116" s="47">
        <v>41464</v>
      </c>
      <c r="N116" s="43" t="s">
        <v>111</v>
      </c>
      <c r="O116" s="43" t="s">
        <v>101</v>
      </c>
      <c r="P116" s="43" t="s">
        <v>102</v>
      </c>
    </row>
    <row r="117" spans="1:16" x14ac:dyDescent="0.25">
      <c r="A117" s="59">
        <v>105</v>
      </c>
      <c r="B117" s="43" t="s">
        <v>417</v>
      </c>
      <c r="C117" s="44">
        <v>35389</v>
      </c>
      <c r="D117" s="43" t="s">
        <v>424</v>
      </c>
      <c r="E117" s="43" t="s">
        <v>425</v>
      </c>
      <c r="F117" s="43" t="s">
        <v>99</v>
      </c>
      <c r="G117" s="43" t="s">
        <v>96</v>
      </c>
      <c r="H117" s="45">
        <v>662</v>
      </c>
      <c r="I117" s="45">
        <v>662</v>
      </c>
      <c r="J117" s="46">
        <v>60407.5</v>
      </c>
      <c r="K117" s="44">
        <v>8</v>
      </c>
      <c r="L117" s="44">
        <v>2</v>
      </c>
      <c r="M117" s="47">
        <v>41464</v>
      </c>
      <c r="N117" s="43" t="s">
        <v>122</v>
      </c>
      <c r="O117" s="43" t="s">
        <v>101</v>
      </c>
      <c r="P117" s="43" t="s">
        <v>102</v>
      </c>
    </row>
    <row r="118" spans="1:16" x14ac:dyDescent="0.25">
      <c r="A118" s="59">
        <v>106</v>
      </c>
      <c r="B118" s="43" t="s">
        <v>426</v>
      </c>
      <c r="C118" s="44">
        <v>23822</v>
      </c>
      <c r="D118" s="43" t="s">
        <v>427</v>
      </c>
      <c r="E118" s="43" t="s">
        <v>428</v>
      </c>
      <c r="F118" s="43" t="s">
        <v>167</v>
      </c>
      <c r="G118" s="43" t="s">
        <v>96</v>
      </c>
      <c r="H118" s="45">
        <v>494.2</v>
      </c>
      <c r="I118" s="45">
        <v>494.2</v>
      </c>
      <c r="J118" s="46">
        <v>48184.5</v>
      </c>
      <c r="K118" s="44">
        <v>4</v>
      </c>
      <c r="L118" s="44">
        <v>2</v>
      </c>
      <c r="M118" s="47">
        <v>41470</v>
      </c>
      <c r="N118" s="43" t="s">
        <v>111</v>
      </c>
      <c r="O118" s="43" t="s">
        <v>101</v>
      </c>
      <c r="P118" s="43" t="s">
        <v>102</v>
      </c>
    </row>
    <row r="119" spans="1:16" x14ac:dyDescent="0.25">
      <c r="A119" s="59">
        <v>107</v>
      </c>
      <c r="B119" s="43" t="s">
        <v>429</v>
      </c>
      <c r="C119" s="44">
        <v>8760</v>
      </c>
      <c r="D119" s="43" t="s">
        <v>430</v>
      </c>
      <c r="E119" s="43" t="s">
        <v>431</v>
      </c>
      <c r="F119" s="43" t="s">
        <v>115</v>
      </c>
      <c r="G119" s="43" t="s">
        <v>96</v>
      </c>
      <c r="H119" s="45">
        <v>1190</v>
      </c>
      <c r="I119" s="45">
        <v>1190</v>
      </c>
      <c r="J119" s="46">
        <v>65450</v>
      </c>
      <c r="K119" s="44">
        <v>4</v>
      </c>
      <c r="L119" s="44">
        <v>2</v>
      </c>
      <c r="M119" s="47">
        <v>41836</v>
      </c>
      <c r="N119" s="43" t="s">
        <v>107</v>
      </c>
      <c r="O119" s="43" t="s">
        <v>101</v>
      </c>
      <c r="P119" s="43" t="s">
        <v>102</v>
      </c>
    </row>
    <row r="120" spans="1:16" x14ac:dyDescent="0.25">
      <c r="A120" s="59">
        <v>108</v>
      </c>
      <c r="B120" s="43" t="s">
        <v>432</v>
      </c>
      <c r="C120" s="44">
        <v>31336</v>
      </c>
      <c r="D120" s="43" t="s">
        <v>433</v>
      </c>
      <c r="E120" s="43" t="s">
        <v>434</v>
      </c>
      <c r="F120" s="43" t="s">
        <v>127</v>
      </c>
      <c r="G120" s="43" t="s">
        <v>96</v>
      </c>
      <c r="H120" s="45">
        <v>1545</v>
      </c>
      <c r="I120" s="45">
        <v>1545</v>
      </c>
      <c r="J120" s="46">
        <v>123600</v>
      </c>
      <c r="K120" s="44">
        <v>8</v>
      </c>
      <c r="L120" s="44">
        <v>2</v>
      </c>
      <c r="M120" s="47">
        <v>41527</v>
      </c>
      <c r="N120" s="43" t="s">
        <v>122</v>
      </c>
      <c r="O120" s="43" t="s">
        <v>101</v>
      </c>
      <c r="P120" s="43" t="s">
        <v>102</v>
      </c>
    </row>
    <row r="121" spans="1:16" x14ac:dyDescent="0.25">
      <c r="A121" s="59">
        <v>109</v>
      </c>
      <c r="B121" s="43" t="s">
        <v>435</v>
      </c>
      <c r="C121" s="44">
        <v>3547846</v>
      </c>
      <c r="D121" s="43" t="s">
        <v>436</v>
      </c>
      <c r="E121" s="43" t="s">
        <v>437</v>
      </c>
      <c r="F121" s="43" t="s">
        <v>99</v>
      </c>
      <c r="G121" s="43" t="s">
        <v>96</v>
      </c>
      <c r="H121" s="45">
        <v>686.91</v>
      </c>
      <c r="I121" s="45">
        <v>686.91</v>
      </c>
      <c r="J121" s="46">
        <v>85863.75</v>
      </c>
      <c r="K121" s="44">
        <v>6</v>
      </c>
      <c r="L121" s="44">
        <v>2</v>
      </c>
      <c r="M121" s="47">
        <v>41449</v>
      </c>
      <c r="N121" s="43" t="s">
        <v>100</v>
      </c>
      <c r="O121" s="43" t="s">
        <v>101</v>
      </c>
      <c r="P121" s="43" t="s">
        <v>102</v>
      </c>
    </row>
    <row r="122" spans="1:16" x14ac:dyDescent="0.25">
      <c r="A122" s="59">
        <v>110</v>
      </c>
      <c r="B122" s="43" t="s">
        <v>438</v>
      </c>
      <c r="C122" s="44">
        <v>14505</v>
      </c>
      <c r="D122" s="43" t="s">
        <v>439</v>
      </c>
      <c r="E122" s="43" t="s">
        <v>440</v>
      </c>
      <c r="F122" s="43" t="s">
        <v>99</v>
      </c>
      <c r="G122" s="43" t="s">
        <v>96</v>
      </c>
      <c r="H122" s="45">
        <v>554</v>
      </c>
      <c r="I122" s="45">
        <v>544</v>
      </c>
      <c r="J122" s="46">
        <v>77520</v>
      </c>
      <c r="K122" s="44">
        <v>4</v>
      </c>
      <c r="L122" s="44">
        <v>2</v>
      </c>
      <c r="M122" s="47">
        <v>41619</v>
      </c>
      <c r="N122" s="43" t="s">
        <v>111</v>
      </c>
      <c r="O122" s="43" t="s">
        <v>101</v>
      </c>
      <c r="P122" s="43" t="s">
        <v>102</v>
      </c>
    </row>
    <row r="123" spans="1:16" x14ac:dyDescent="0.25">
      <c r="A123" s="59">
        <v>111</v>
      </c>
      <c r="B123" s="43" t="s">
        <v>441</v>
      </c>
      <c r="C123" s="44">
        <v>614120</v>
      </c>
      <c r="D123" s="43" t="s">
        <v>442</v>
      </c>
      <c r="E123" s="43" t="s">
        <v>443</v>
      </c>
      <c r="F123" s="43" t="s">
        <v>99</v>
      </c>
      <c r="G123" s="43" t="s">
        <v>96</v>
      </c>
      <c r="H123" s="45">
        <v>930</v>
      </c>
      <c r="I123" s="45">
        <v>930</v>
      </c>
      <c r="J123" s="46">
        <v>72075</v>
      </c>
      <c r="K123" s="44">
        <v>8</v>
      </c>
      <c r="L123" s="44">
        <v>2</v>
      </c>
      <c r="M123" s="47">
        <v>41569</v>
      </c>
      <c r="N123" s="43" t="s">
        <v>122</v>
      </c>
      <c r="O123" s="43" t="s">
        <v>101</v>
      </c>
      <c r="P123" s="43" t="s">
        <v>102</v>
      </c>
    </row>
    <row r="124" spans="1:16" x14ac:dyDescent="0.25">
      <c r="A124" s="59">
        <v>112</v>
      </c>
      <c r="B124" s="43" t="s">
        <v>444</v>
      </c>
      <c r="C124" s="44">
        <v>357049</v>
      </c>
      <c r="D124" s="43" t="s">
        <v>445</v>
      </c>
      <c r="E124" s="43" t="s">
        <v>446</v>
      </c>
      <c r="F124" s="43" t="s">
        <v>200</v>
      </c>
      <c r="G124" s="43" t="s">
        <v>96</v>
      </c>
      <c r="H124" s="45">
        <v>440</v>
      </c>
      <c r="I124" s="45">
        <v>528</v>
      </c>
      <c r="J124" s="46">
        <v>44000</v>
      </c>
      <c r="K124" s="44">
        <v>4</v>
      </c>
      <c r="L124" s="44">
        <v>2</v>
      </c>
      <c r="M124" s="47">
        <v>41698</v>
      </c>
      <c r="N124" s="43" t="s">
        <v>379</v>
      </c>
      <c r="O124" s="43" t="s">
        <v>101</v>
      </c>
      <c r="P124" s="43" t="s">
        <v>102</v>
      </c>
    </row>
    <row r="125" spans="1:16" x14ac:dyDescent="0.25">
      <c r="A125" s="59">
        <v>113</v>
      </c>
      <c r="B125" s="43" t="s">
        <v>447</v>
      </c>
      <c r="C125" s="44">
        <v>3563839</v>
      </c>
      <c r="D125" s="43" t="s">
        <v>448</v>
      </c>
      <c r="E125" s="43" t="s">
        <v>449</v>
      </c>
      <c r="F125" s="43" t="s">
        <v>167</v>
      </c>
      <c r="G125" s="43" t="s">
        <v>96</v>
      </c>
      <c r="H125" s="45">
        <v>1540.4</v>
      </c>
      <c r="I125" s="45">
        <v>1255.8499999999999</v>
      </c>
      <c r="J125" s="46">
        <v>121398.8333</v>
      </c>
      <c r="K125" s="44">
        <v>6</v>
      </c>
      <c r="L125" s="44">
        <v>2</v>
      </c>
      <c r="M125" s="47">
        <v>41604</v>
      </c>
      <c r="N125" s="43" t="s">
        <v>100</v>
      </c>
      <c r="O125" s="43" t="s">
        <v>101</v>
      </c>
      <c r="P125" s="43" t="s">
        <v>102</v>
      </c>
    </row>
    <row r="126" spans="1:16" x14ac:dyDescent="0.25">
      <c r="A126" s="59">
        <v>114</v>
      </c>
      <c r="B126" s="43" t="s">
        <v>450</v>
      </c>
      <c r="C126" s="44">
        <v>26046</v>
      </c>
      <c r="D126" s="43" t="s">
        <v>451</v>
      </c>
      <c r="E126" s="43" t="s">
        <v>452</v>
      </c>
      <c r="F126" s="43" t="s">
        <v>99</v>
      </c>
      <c r="G126" s="43" t="s">
        <v>96</v>
      </c>
      <c r="H126" s="45">
        <v>1698.7</v>
      </c>
      <c r="I126" s="45">
        <v>1698.7</v>
      </c>
      <c r="J126" s="46">
        <v>84935</v>
      </c>
      <c r="K126" s="44">
        <v>8</v>
      </c>
      <c r="L126" s="44">
        <v>2</v>
      </c>
      <c r="M126" s="47">
        <v>41757</v>
      </c>
      <c r="N126" s="43" t="s">
        <v>122</v>
      </c>
      <c r="O126" s="43" t="s">
        <v>101</v>
      </c>
      <c r="P126" s="43" t="s">
        <v>102</v>
      </c>
    </row>
    <row r="127" spans="1:16" x14ac:dyDescent="0.25">
      <c r="A127" s="59">
        <v>115</v>
      </c>
      <c r="B127" s="43" t="s">
        <v>453</v>
      </c>
      <c r="C127" s="44">
        <v>31999</v>
      </c>
      <c r="D127" s="43" t="s">
        <v>182</v>
      </c>
      <c r="E127" s="43" t="s">
        <v>183</v>
      </c>
      <c r="F127" s="43" t="s">
        <v>99</v>
      </c>
      <c r="G127" s="43" t="s">
        <v>96</v>
      </c>
      <c r="H127" s="45">
        <v>574</v>
      </c>
      <c r="I127" s="45">
        <v>32.5</v>
      </c>
      <c r="J127" s="46">
        <v>6337.5</v>
      </c>
      <c r="K127" s="44">
        <v>4</v>
      </c>
      <c r="L127" s="44">
        <v>2</v>
      </c>
      <c r="M127" s="47">
        <v>41625</v>
      </c>
      <c r="N127" s="43" t="s">
        <v>111</v>
      </c>
      <c r="O127" s="43" t="s">
        <v>101</v>
      </c>
      <c r="P127" s="43" t="s">
        <v>102</v>
      </c>
    </row>
    <row r="128" spans="1:16" x14ac:dyDescent="0.25">
      <c r="A128" s="59">
        <v>116</v>
      </c>
      <c r="B128" s="43" t="s">
        <v>454</v>
      </c>
      <c r="C128" s="44">
        <v>90790</v>
      </c>
      <c r="D128" s="43" t="s">
        <v>455</v>
      </c>
      <c r="E128" s="43" t="s">
        <v>456</v>
      </c>
      <c r="F128" s="43" t="s">
        <v>99</v>
      </c>
      <c r="G128" s="43" t="s">
        <v>96</v>
      </c>
      <c r="H128" s="45">
        <v>420</v>
      </c>
      <c r="I128" s="45">
        <v>420</v>
      </c>
      <c r="J128" s="46">
        <v>42000</v>
      </c>
      <c r="K128" s="44">
        <v>8</v>
      </c>
      <c r="L128" s="44">
        <v>2</v>
      </c>
      <c r="M128" s="47">
        <v>41627</v>
      </c>
      <c r="N128" s="43" t="s">
        <v>122</v>
      </c>
      <c r="O128" s="43" t="s">
        <v>101</v>
      </c>
      <c r="P128" s="43" t="s">
        <v>102</v>
      </c>
    </row>
    <row r="129" spans="1:16" x14ac:dyDescent="0.25">
      <c r="A129" s="59">
        <v>117</v>
      </c>
      <c r="B129" s="43" t="s">
        <v>457</v>
      </c>
      <c r="C129" s="44">
        <v>52904</v>
      </c>
      <c r="D129" s="43" t="s">
        <v>458</v>
      </c>
      <c r="E129" s="43" t="s">
        <v>459</v>
      </c>
      <c r="F129" s="43" t="s">
        <v>99</v>
      </c>
      <c r="G129" s="43" t="s">
        <v>96</v>
      </c>
      <c r="H129" s="45">
        <v>403</v>
      </c>
      <c r="I129" s="45">
        <v>119.26</v>
      </c>
      <c r="J129" s="46">
        <v>14162.13</v>
      </c>
      <c r="K129" s="44">
        <v>4</v>
      </c>
      <c r="L129" s="44">
        <v>2</v>
      </c>
      <c r="M129" s="47">
        <v>41436</v>
      </c>
      <c r="N129" s="43" t="s">
        <v>379</v>
      </c>
      <c r="O129" s="43" t="s">
        <v>101</v>
      </c>
      <c r="P129" s="43" t="s">
        <v>102</v>
      </c>
    </row>
    <row r="130" spans="1:16" x14ac:dyDescent="0.25">
      <c r="A130" s="59">
        <v>118</v>
      </c>
      <c r="B130" s="43" t="s">
        <v>460</v>
      </c>
      <c r="C130" s="44">
        <v>24230</v>
      </c>
      <c r="D130" s="43" t="s">
        <v>461</v>
      </c>
      <c r="E130" s="43" t="s">
        <v>462</v>
      </c>
      <c r="F130" s="43" t="s">
        <v>106</v>
      </c>
      <c r="G130" s="43" t="s">
        <v>96</v>
      </c>
      <c r="H130" s="45">
        <v>600</v>
      </c>
      <c r="I130" s="45">
        <v>600</v>
      </c>
      <c r="J130" s="46">
        <v>40500</v>
      </c>
      <c r="K130" s="44">
        <v>4</v>
      </c>
      <c r="L130" s="44">
        <v>2</v>
      </c>
      <c r="M130" s="47">
        <v>41446</v>
      </c>
      <c r="N130" s="43" t="s">
        <v>111</v>
      </c>
      <c r="O130" s="43" t="s">
        <v>101</v>
      </c>
      <c r="P130" s="43" t="s">
        <v>102</v>
      </c>
    </row>
    <row r="131" spans="1:16" x14ac:dyDescent="0.25">
      <c r="A131" s="59">
        <v>119</v>
      </c>
      <c r="B131" s="43" t="s">
        <v>463</v>
      </c>
      <c r="C131" s="44">
        <v>38523</v>
      </c>
      <c r="D131" s="43" t="s">
        <v>464</v>
      </c>
      <c r="E131" s="43" t="s">
        <v>465</v>
      </c>
      <c r="F131" s="43" t="s">
        <v>99</v>
      </c>
      <c r="G131" s="43" t="s">
        <v>96</v>
      </c>
      <c r="H131" s="45">
        <v>1665.79</v>
      </c>
      <c r="I131" s="45">
        <v>1642.36</v>
      </c>
      <c r="J131" s="46">
        <v>320260.2</v>
      </c>
      <c r="K131" s="44">
        <v>4</v>
      </c>
      <c r="L131" s="44">
        <v>2</v>
      </c>
      <c r="M131" s="47">
        <v>41458</v>
      </c>
      <c r="N131" s="43" t="s">
        <v>111</v>
      </c>
      <c r="O131" s="43" t="s">
        <v>101</v>
      </c>
      <c r="P131" s="43" t="s">
        <v>102</v>
      </c>
    </row>
    <row r="132" spans="1:16" x14ac:dyDescent="0.25">
      <c r="A132" s="59">
        <v>120</v>
      </c>
      <c r="B132" s="43" t="s">
        <v>466</v>
      </c>
      <c r="C132" s="44">
        <v>661837</v>
      </c>
      <c r="D132" s="43" t="s">
        <v>467</v>
      </c>
      <c r="E132" s="43" t="s">
        <v>468</v>
      </c>
      <c r="F132" s="43" t="s">
        <v>200</v>
      </c>
      <c r="G132" s="43" t="s">
        <v>96</v>
      </c>
      <c r="H132" s="45">
        <v>800</v>
      </c>
      <c r="I132" s="45">
        <v>800</v>
      </c>
      <c r="J132" s="46">
        <v>48000</v>
      </c>
      <c r="K132" s="44">
        <v>4</v>
      </c>
      <c r="L132" s="44">
        <v>2</v>
      </c>
      <c r="M132" s="47">
        <v>41533</v>
      </c>
      <c r="N132" s="43" t="s">
        <v>111</v>
      </c>
      <c r="O132" s="43" t="s">
        <v>101</v>
      </c>
      <c r="P132" s="43" t="s">
        <v>102</v>
      </c>
    </row>
    <row r="133" spans="1:16" x14ac:dyDescent="0.25">
      <c r="A133" s="59">
        <v>121</v>
      </c>
      <c r="B133" s="43" t="s">
        <v>469</v>
      </c>
      <c r="C133" s="44">
        <v>81902</v>
      </c>
      <c r="D133" s="43" t="s">
        <v>470</v>
      </c>
      <c r="E133" s="43" t="s">
        <v>471</v>
      </c>
      <c r="F133" s="43" t="s">
        <v>127</v>
      </c>
      <c r="G133" s="43" t="s">
        <v>96</v>
      </c>
      <c r="H133" s="45">
        <v>970</v>
      </c>
      <c r="I133" s="45">
        <v>970</v>
      </c>
      <c r="J133" s="46">
        <v>77600</v>
      </c>
      <c r="K133" s="44">
        <v>8</v>
      </c>
      <c r="L133" s="44">
        <v>2</v>
      </c>
      <c r="M133" s="47">
        <v>41530</v>
      </c>
      <c r="N133" s="43" t="s">
        <v>122</v>
      </c>
      <c r="O133" s="43" t="s">
        <v>101</v>
      </c>
      <c r="P133" s="43" t="s">
        <v>102</v>
      </c>
    </row>
    <row r="134" spans="1:16" x14ac:dyDescent="0.25">
      <c r="A134" s="59">
        <v>122</v>
      </c>
      <c r="B134" s="43" t="s">
        <v>472</v>
      </c>
      <c r="C134" s="44">
        <v>55374</v>
      </c>
      <c r="D134" s="43" t="s">
        <v>473</v>
      </c>
      <c r="E134" s="43" t="s">
        <v>474</v>
      </c>
      <c r="F134" s="43" t="s">
        <v>99</v>
      </c>
      <c r="G134" s="43" t="s">
        <v>96</v>
      </c>
      <c r="H134" s="45">
        <v>439</v>
      </c>
      <c r="I134" s="45">
        <v>439</v>
      </c>
      <c r="J134" s="46">
        <v>29632.5</v>
      </c>
      <c r="K134" s="44">
        <v>8</v>
      </c>
      <c r="L134" s="44">
        <v>2</v>
      </c>
      <c r="M134" s="47">
        <v>41556</v>
      </c>
      <c r="N134" s="43" t="s">
        <v>122</v>
      </c>
      <c r="O134" s="43" t="s">
        <v>101</v>
      </c>
      <c r="P134" s="43" t="s">
        <v>102</v>
      </c>
    </row>
    <row r="135" spans="1:16" x14ac:dyDescent="0.25">
      <c r="A135" s="59">
        <v>123</v>
      </c>
      <c r="B135" s="43" t="s">
        <v>475</v>
      </c>
      <c r="C135" s="44">
        <v>182904</v>
      </c>
      <c r="D135" s="43" t="s">
        <v>476</v>
      </c>
      <c r="E135" s="43" t="s">
        <v>477</v>
      </c>
      <c r="F135" s="43" t="s">
        <v>99</v>
      </c>
      <c r="G135" s="43" t="s">
        <v>96</v>
      </c>
      <c r="H135" s="45">
        <v>549.6</v>
      </c>
      <c r="I135" s="45">
        <v>549.6</v>
      </c>
      <c r="J135" s="46">
        <v>70074</v>
      </c>
      <c r="K135" s="44">
        <v>4</v>
      </c>
      <c r="L135" s="44">
        <v>2</v>
      </c>
      <c r="M135" s="47">
        <v>41677</v>
      </c>
      <c r="N135" s="43" t="s">
        <v>111</v>
      </c>
      <c r="O135" s="43" t="s">
        <v>101</v>
      </c>
      <c r="P135" s="43" t="s">
        <v>102</v>
      </c>
    </row>
    <row r="136" spans="1:16" x14ac:dyDescent="0.25">
      <c r="A136" s="59">
        <v>124</v>
      </c>
      <c r="B136" s="43" t="s">
        <v>478</v>
      </c>
      <c r="C136" s="44">
        <v>5856</v>
      </c>
      <c r="D136" s="43" t="s">
        <v>479</v>
      </c>
      <c r="E136" s="43" t="s">
        <v>480</v>
      </c>
      <c r="F136" s="43" t="s">
        <v>99</v>
      </c>
      <c r="G136" s="43" t="s">
        <v>96</v>
      </c>
      <c r="H136" s="45">
        <v>709.55</v>
      </c>
      <c r="I136" s="45">
        <v>709.55</v>
      </c>
      <c r="J136" s="46">
        <v>79233.083299999998</v>
      </c>
      <c r="K136" s="44">
        <v>6</v>
      </c>
      <c r="L136" s="44">
        <v>2</v>
      </c>
      <c r="M136" s="47">
        <v>41556</v>
      </c>
      <c r="N136" s="43" t="s">
        <v>100</v>
      </c>
      <c r="O136" s="43" t="s">
        <v>101</v>
      </c>
      <c r="P136" s="43" t="s">
        <v>102</v>
      </c>
    </row>
    <row r="137" spans="1:16" x14ac:dyDescent="0.25">
      <c r="A137" s="59">
        <v>125</v>
      </c>
      <c r="B137" s="43" t="s">
        <v>472</v>
      </c>
      <c r="C137" s="44">
        <v>3510476</v>
      </c>
      <c r="D137" s="43" t="s">
        <v>481</v>
      </c>
      <c r="E137" s="43" t="s">
        <v>482</v>
      </c>
      <c r="F137" s="43" t="s">
        <v>190</v>
      </c>
      <c r="G137" s="43" t="s">
        <v>96</v>
      </c>
      <c r="H137" s="45">
        <v>531.99</v>
      </c>
      <c r="I137" s="45">
        <v>160</v>
      </c>
      <c r="J137" s="46">
        <v>16000</v>
      </c>
      <c r="K137" s="44">
        <v>4</v>
      </c>
      <c r="L137" s="44">
        <v>2</v>
      </c>
      <c r="M137" s="47">
        <v>41557</v>
      </c>
      <c r="N137" s="43" t="s">
        <v>111</v>
      </c>
      <c r="O137" s="43" t="s">
        <v>101</v>
      </c>
      <c r="P137" s="43" t="s">
        <v>102</v>
      </c>
    </row>
    <row r="138" spans="1:16" x14ac:dyDescent="0.25">
      <c r="A138" s="59">
        <v>126</v>
      </c>
      <c r="B138" s="43" t="s">
        <v>483</v>
      </c>
      <c r="C138" s="44">
        <v>254737</v>
      </c>
      <c r="D138" s="43" t="s">
        <v>484</v>
      </c>
      <c r="E138" s="43" t="s">
        <v>485</v>
      </c>
      <c r="F138" s="43" t="s">
        <v>159</v>
      </c>
      <c r="G138" s="43" t="s">
        <v>132</v>
      </c>
      <c r="H138" s="45">
        <v>448.16</v>
      </c>
      <c r="I138" s="45">
        <v>448.16</v>
      </c>
      <c r="J138" s="46">
        <v>26889.599999999999</v>
      </c>
      <c r="K138" s="44">
        <v>4</v>
      </c>
      <c r="L138" s="44">
        <v>2</v>
      </c>
      <c r="M138" s="47">
        <v>41565</v>
      </c>
      <c r="N138" s="43" t="s">
        <v>111</v>
      </c>
      <c r="O138" s="43" t="s">
        <v>101</v>
      </c>
      <c r="P138" s="43" t="s">
        <v>102</v>
      </c>
    </row>
    <row r="139" spans="1:16" x14ac:dyDescent="0.25">
      <c r="A139" s="59">
        <v>127</v>
      </c>
      <c r="B139" s="43" t="s">
        <v>486</v>
      </c>
      <c r="C139" s="44">
        <v>12047</v>
      </c>
      <c r="D139" s="43" t="s">
        <v>487</v>
      </c>
      <c r="E139" s="43" t="s">
        <v>488</v>
      </c>
      <c r="F139" s="43" t="s">
        <v>99</v>
      </c>
      <c r="G139" s="43" t="s">
        <v>96</v>
      </c>
      <c r="H139" s="45">
        <v>530</v>
      </c>
      <c r="I139" s="45">
        <v>530</v>
      </c>
      <c r="J139" s="46">
        <v>37100</v>
      </c>
      <c r="K139" s="44">
        <v>8</v>
      </c>
      <c r="L139" s="44">
        <v>2</v>
      </c>
      <c r="M139" s="47">
        <v>41585</v>
      </c>
      <c r="N139" s="43" t="s">
        <v>122</v>
      </c>
      <c r="O139" s="43" t="s">
        <v>101</v>
      </c>
      <c r="P139" s="43" t="s">
        <v>102</v>
      </c>
    </row>
    <row r="140" spans="1:16" x14ac:dyDescent="0.25">
      <c r="A140" s="59">
        <v>128</v>
      </c>
      <c r="B140" s="43" t="s">
        <v>489</v>
      </c>
      <c r="C140" s="44">
        <v>47674</v>
      </c>
      <c r="D140" s="43" t="s">
        <v>490</v>
      </c>
      <c r="E140" s="43" t="s">
        <v>491</v>
      </c>
      <c r="F140" s="43" t="s">
        <v>190</v>
      </c>
      <c r="G140" s="43" t="s">
        <v>96</v>
      </c>
      <c r="H140" s="45">
        <v>640</v>
      </c>
      <c r="I140" s="45">
        <v>640</v>
      </c>
      <c r="J140" s="46">
        <v>43200</v>
      </c>
      <c r="K140" s="44">
        <v>4</v>
      </c>
      <c r="L140" s="44">
        <v>2</v>
      </c>
      <c r="M140" s="47">
        <v>41809</v>
      </c>
      <c r="N140" s="43" t="s">
        <v>107</v>
      </c>
      <c r="O140" s="43" t="s">
        <v>101</v>
      </c>
      <c r="P140" s="43" t="s">
        <v>102</v>
      </c>
    </row>
    <row r="141" spans="1:16" x14ac:dyDescent="0.25">
      <c r="A141" s="59">
        <v>129</v>
      </c>
      <c r="B141" s="43" t="s">
        <v>116</v>
      </c>
      <c r="C141" s="44">
        <v>240185</v>
      </c>
      <c r="D141" s="43" t="s">
        <v>492</v>
      </c>
      <c r="E141" s="43" t="s">
        <v>493</v>
      </c>
      <c r="F141" s="43" t="s">
        <v>200</v>
      </c>
      <c r="G141" s="43" t="s">
        <v>96</v>
      </c>
      <c r="H141" s="45">
        <v>539</v>
      </c>
      <c r="I141" s="45">
        <v>534</v>
      </c>
      <c r="J141" s="46">
        <v>40050</v>
      </c>
      <c r="K141" s="44">
        <v>4</v>
      </c>
      <c r="L141" s="44">
        <v>2</v>
      </c>
      <c r="M141" s="47">
        <v>41831</v>
      </c>
      <c r="N141" s="43" t="s">
        <v>111</v>
      </c>
      <c r="O141" s="43" t="s">
        <v>101</v>
      </c>
      <c r="P141" s="43" t="s">
        <v>102</v>
      </c>
    </row>
    <row r="142" spans="1:16" x14ac:dyDescent="0.25">
      <c r="A142" s="59">
        <v>130</v>
      </c>
      <c r="B142" s="43" t="s">
        <v>494</v>
      </c>
      <c r="C142" s="44">
        <v>187136</v>
      </c>
      <c r="D142" s="43" t="s">
        <v>495</v>
      </c>
      <c r="E142" s="43" t="s">
        <v>496</v>
      </c>
      <c r="F142" s="43" t="s">
        <v>167</v>
      </c>
      <c r="G142" s="43" t="s">
        <v>96</v>
      </c>
      <c r="H142" s="45">
        <v>2206.6799999999998</v>
      </c>
      <c r="I142" s="45">
        <v>2206.6799999999998</v>
      </c>
      <c r="J142" s="46">
        <v>132400.79999999999</v>
      </c>
      <c r="K142" s="44">
        <v>10</v>
      </c>
      <c r="L142" s="44">
        <v>2</v>
      </c>
      <c r="M142" s="47">
        <v>41821</v>
      </c>
      <c r="N142" s="43" t="s">
        <v>269</v>
      </c>
      <c r="O142" s="43" t="s">
        <v>101</v>
      </c>
      <c r="P142" s="43" t="s">
        <v>102</v>
      </c>
    </row>
    <row r="143" spans="1:16" x14ac:dyDescent="0.25">
      <c r="A143" s="59">
        <v>131</v>
      </c>
      <c r="B143" s="43" t="s">
        <v>497</v>
      </c>
      <c r="C143" s="44">
        <v>8444</v>
      </c>
      <c r="D143" s="43" t="s">
        <v>498</v>
      </c>
      <c r="E143" s="43" t="s">
        <v>499</v>
      </c>
      <c r="F143" s="43" t="s">
        <v>99</v>
      </c>
      <c r="G143" s="43" t="s">
        <v>96</v>
      </c>
      <c r="H143" s="45">
        <v>1852</v>
      </c>
      <c r="I143" s="45">
        <v>1150</v>
      </c>
      <c r="J143" s="46">
        <v>149500</v>
      </c>
      <c r="K143" s="44">
        <v>6</v>
      </c>
      <c r="L143" s="44">
        <v>2</v>
      </c>
      <c r="M143" s="47">
        <v>41829</v>
      </c>
      <c r="N143" s="43" t="s">
        <v>100</v>
      </c>
      <c r="O143" s="43" t="s">
        <v>101</v>
      </c>
      <c r="P143" s="43" t="s">
        <v>102</v>
      </c>
    </row>
    <row r="144" spans="1:16" x14ac:dyDescent="0.25">
      <c r="A144" s="59">
        <v>132</v>
      </c>
      <c r="B144" s="43" t="s">
        <v>429</v>
      </c>
      <c r="C144" s="44">
        <v>288080</v>
      </c>
      <c r="D144" s="43" t="s">
        <v>500</v>
      </c>
      <c r="E144" s="43" t="s">
        <v>501</v>
      </c>
      <c r="F144" s="43" t="s">
        <v>200</v>
      </c>
      <c r="G144" s="43" t="s">
        <v>96</v>
      </c>
      <c r="H144" s="45">
        <v>4722</v>
      </c>
      <c r="I144" s="45">
        <v>4722</v>
      </c>
      <c r="J144" s="46">
        <v>362020</v>
      </c>
      <c r="K144" s="44">
        <v>6</v>
      </c>
      <c r="L144" s="44">
        <v>2</v>
      </c>
      <c r="M144" s="47">
        <v>41830</v>
      </c>
      <c r="N144" s="43" t="s">
        <v>100</v>
      </c>
      <c r="O144" s="43" t="s">
        <v>101</v>
      </c>
      <c r="P144" s="43" t="s">
        <v>102</v>
      </c>
    </row>
    <row r="145" spans="1:16" x14ac:dyDescent="0.25">
      <c r="A145" s="59">
        <v>133</v>
      </c>
      <c r="B145" s="43" t="s">
        <v>502</v>
      </c>
      <c r="C145" s="44">
        <v>46813</v>
      </c>
      <c r="D145" s="43" t="s">
        <v>503</v>
      </c>
      <c r="E145" s="43" t="s">
        <v>504</v>
      </c>
      <c r="F145" s="43" t="s">
        <v>99</v>
      </c>
      <c r="G145" s="43" t="s">
        <v>96</v>
      </c>
      <c r="H145" s="45">
        <v>1150</v>
      </c>
      <c r="I145" s="45">
        <v>1140.46</v>
      </c>
      <c r="J145" s="46">
        <v>104066.97500000001</v>
      </c>
      <c r="K145" s="44">
        <v>8</v>
      </c>
      <c r="L145" s="44">
        <v>2</v>
      </c>
      <c r="M145" s="47">
        <v>41817</v>
      </c>
      <c r="N145" s="43" t="s">
        <v>122</v>
      </c>
      <c r="O145" s="43" t="s">
        <v>101</v>
      </c>
      <c r="P145" s="43" t="s">
        <v>102</v>
      </c>
    </row>
    <row r="146" spans="1:16" x14ac:dyDescent="0.25">
      <c r="A146" s="59">
        <v>134</v>
      </c>
      <c r="B146" s="43" t="s">
        <v>505</v>
      </c>
      <c r="C146" s="44">
        <v>58104</v>
      </c>
      <c r="D146" s="43" t="s">
        <v>506</v>
      </c>
      <c r="E146" s="43" t="s">
        <v>507</v>
      </c>
      <c r="F146" s="43" t="s">
        <v>190</v>
      </c>
      <c r="G146" s="43" t="s">
        <v>96</v>
      </c>
      <c r="H146" s="45">
        <v>500</v>
      </c>
      <c r="I146" s="45">
        <v>276.38</v>
      </c>
      <c r="J146" s="46">
        <v>18655.650000000001</v>
      </c>
      <c r="K146" s="44">
        <v>4</v>
      </c>
      <c r="L146" s="44">
        <v>2</v>
      </c>
      <c r="M146" s="47">
        <v>41855</v>
      </c>
      <c r="N146" s="43" t="s">
        <v>107</v>
      </c>
      <c r="O146" s="43" t="s">
        <v>101</v>
      </c>
      <c r="P146" s="43" t="s">
        <v>102</v>
      </c>
    </row>
    <row r="147" spans="1:16" x14ac:dyDescent="0.25">
      <c r="A147" s="59">
        <v>135</v>
      </c>
      <c r="B147" s="43" t="s">
        <v>508</v>
      </c>
      <c r="C147" s="44">
        <v>3554076</v>
      </c>
      <c r="D147" s="43" t="s">
        <v>509</v>
      </c>
      <c r="E147" s="43" t="s">
        <v>510</v>
      </c>
      <c r="F147" s="43" t="s">
        <v>159</v>
      </c>
      <c r="G147" s="43" t="s">
        <v>132</v>
      </c>
      <c r="H147" s="45">
        <v>2000</v>
      </c>
      <c r="I147" s="45">
        <v>1773.36</v>
      </c>
      <c r="J147" s="46">
        <v>106401.60000000001</v>
      </c>
      <c r="K147" s="44">
        <v>4</v>
      </c>
      <c r="L147" s="44">
        <v>2</v>
      </c>
      <c r="M147" s="47">
        <v>41844</v>
      </c>
      <c r="N147" s="43" t="s">
        <v>111</v>
      </c>
      <c r="O147" s="43" t="s">
        <v>101</v>
      </c>
      <c r="P147" s="43" t="s">
        <v>102</v>
      </c>
    </row>
    <row r="148" spans="1:16" x14ac:dyDescent="0.25">
      <c r="A148" s="59">
        <v>136</v>
      </c>
      <c r="B148" s="43" t="s">
        <v>475</v>
      </c>
      <c r="C148" s="44">
        <v>4879</v>
      </c>
      <c r="D148" s="43" t="s">
        <v>511</v>
      </c>
      <c r="E148" s="43" t="s">
        <v>512</v>
      </c>
      <c r="F148" s="43" t="s">
        <v>167</v>
      </c>
      <c r="G148" s="43" t="s">
        <v>96</v>
      </c>
      <c r="H148" s="45">
        <v>432</v>
      </c>
      <c r="I148" s="45">
        <v>432</v>
      </c>
      <c r="J148" s="46">
        <v>41040</v>
      </c>
      <c r="K148" s="44">
        <v>4</v>
      </c>
      <c r="L148" s="44">
        <v>2</v>
      </c>
      <c r="M148" s="47">
        <v>41881</v>
      </c>
      <c r="N148" s="43" t="s">
        <v>111</v>
      </c>
      <c r="O148" s="43" t="s">
        <v>101</v>
      </c>
      <c r="P148" s="43" t="s">
        <v>102</v>
      </c>
    </row>
    <row r="149" spans="1:16" x14ac:dyDescent="0.25">
      <c r="A149" s="59">
        <v>137</v>
      </c>
      <c r="B149" s="43" t="s">
        <v>513</v>
      </c>
      <c r="C149" s="44">
        <v>3572717</v>
      </c>
      <c r="D149" s="43" t="s">
        <v>514</v>
      </c>
      <c r="E149" s="43" t="s">
        <v>504</v>
      </c>
      <c r="F149" s="43" t="s">
        <v>99</v>
      </c>
      <c r="G149" s="43" t="s">
        <v>96</v>
      </c>
      <c r="H149" s="45">
        <v>1458</v>
      </c>
      <c r="I149" s="45">
        <v>1458</v>
      </c>
      <c r="J149" s="46">
        <v>98415</v>
      </c>
      <c r="K149" s="44">
        <v>8</v>
      </c>
      <c r="L149" s="44">
        <v>2</v>
      </c>
      <c r="M149" s="47">
        <v>41864</v>
      </c>
      <c r="N149" s="43" t="s">
        <v>122</v>
      </c>
      <c r="O149" s="43" t="s">
        <v>101</v>
      </c>
      <c r="P149" s="43" t="s">
        <v>102</v>
      </c>
    </row>
    <row r="150" spans="1:16" x14ac:dyDescent="0.25">
      <c r="A150" s="59">
        <v>138</v>
      </c>
      <c r="B150" s="43" t="s">
        <v>515</v>
      </c>
      <c r="C150" s="44">
        <v>200205</v>
      </c>
      <c r="D150" s="43" t="s">
        <v>516</v>
      </c>
      <c r="E150" s="43" t="s">
        <v>517</v>
      </c>
      <c r="F150" s="43" t="s">
        <v>99</v>
      </c>
      <c r="G150" s="43" t="s">
        <v>96</v>
      </c>
      <c r="H150" s="45">
        <v>712.5</v>
      </c>
      <c r="I150" s="45">
        <v>712.5</v>
      </c>
      <c r="J150" s="46">
        <v>67687.5</v>
      </c>
      <c r="K150" s="44">
        <v>6</v>
      </c>
      <c r="L150" s="44">
        <v>2</v>
      </c>
      <c r="M150" s="47">
        <v>41821</v>
      </c>
      <c r="N150" s="43" t="s">
        <v>100</v>
      </c>
      <c r="O150" s="43" t="s">
        <v>101</v>
      </c>
      <c r="P150" s="43" t="s">
        <v>102</v>
      </c>
    </row>
    <row r="151" spans="1:16" x14ac:dyDescent="0.25">
      <c r="A151" s="59">
        <v>139</v>
      </c>
      <c r="B151" s="43" t="s">
        <v>518</v>
      </c>
      <c r="C151" s="44">
        <v>187023</v>
      </c>
      <c r="D151" s="43" t="s">
        <v>519</v>
      </c>
      <c r="E151" s="43" t="s">
        <v>520</v>
      </c>
      <c r="F151" s="43" t="s">
        <v>167</v>
      </c>
      <c r="G151" s="43" t="s">
        <v>96</v>
      </c>
      <c r="H151" s="45">
        <v>2443.06</v>
      </c>
      <c r="I151" s="45">
        <v>1221.53</v>
      </c>
      <c r="J151" s="46">
        <v>73291.8</v>
      </c>
      <c r="K151" s="44">
        <v>10</v>
      </c>
      <c r="L151" s="44">
        <v>2</v>
      </c>
      <c r="M151" s="47">
        <v>41800</v>
      </c>
      <c r="N151" s="43" t="s">
        <v>269</v>
      </c>
      <c r="O151" s="43" t="s">
        <v>101</v>
      </c>
      <c r="P151" s="43" t="s">
        <v>102</v>
      </c>
    </row>
    <row r="152" spans="1:16" x14ac:dyDescent="0.25">
      <c r="A152" s="59">
        <v>140</v>
      </c>
      <c r="B152" s="43" t="s">
        <v>494</v>
      </c>
      <c r="C152" s="44">
        <v>187069</v>
      </c>
      <c r="D152" s="43" t="s">
        <v>521</v>
      </c>
      <c r="E152" s="43" t="s">
        <v>520</v>
      </c>
      <c r="F152" s="43" t="s">
        <v>167</v>
      </c>
      <c r="G152" s="43" t="s">
        <v>96</v>
      </c>
      <c r="H152" s="45">
        <v>2308.9</v>
      </c>
      <c r="I152" s="45">
        <v>2308.9</v>
      </c>
      <c r="J152" s="46">
        <v>138534</v>
      </c>
      <c r="K152" s="44">
        <v>10</v>
      </c>
      <c r="L152" s="44">
        <v>2</v>
      </c>
      <c r="M152" s="47">
        <v>41821</v>
      </c>
      <c r="N152" s="43" t="s">
        <v>269</v>
      </c>
      <c r="O152" s="43" t="s">
        <v>101</v>
      </c>
      <c r="P152" s="43" t="s">
        <v>102</v>
      </c>
    </row>
    <row r="153" spans="1:16" x14ac:dyDescent="0.25">
      <c r="A153" s="59">
        <v>141</v>
      </c>
      <c r="B153" s="43" t="s">
        <v>522</v>
      </c>
      <c r="C153" s="44">
        <v>6243</v>
      </c>
      <c r="D153" s="43" t="s">
        <v>523</v>
      </c>
      <c r="E153" s="43" t="s">
        <v>524</v>
      </c>
      <c r="F153" s="43" t="s">
        <v>99</v>
      </c>
      <c r="G153" s="43" t="s">
        <v>96</v>
      </c>
      <c r="H153" s="45">
        <v>629.20000000000005</v>
      </c>
      <c r="I153" s="45">
        <v>629.20000000000005</v>
      </c>
      <c r="J153" s="46">
        <v>57414.5</v>
      </c>
      <c r="K153" s="44">
        <v>8</v>
      </c>
      <c r="L153" s="44">
        <v>2</v>
      </c>
      <c r="M153" s="47">
        <v>41857</v>
      </c>
      <c r="N153" s="43" t="s">
        <v>122</v>
      </c>
      <c r="O153" s="43" t="s">
        <v>101</v>
      </c>
      <c r="P153" s="43" t="s">
        <v>102</v>
      </c>
    </row>
    <row r="154" spans="1:16" x14ac:dyDescent="0.25">
      <c r="A154" s="59">
        <v>142</v>
      </c>
      <c r="B154" s="43" t="s">
        <v>522</v>
      </c>
      <c r="C154" s="44">
        <v>2107</v>
      </c>
      <c r="D154" s="43" t="s">
        <v>525</v>
      </c>
      <c r="E154" s="43" t="s">
        <v>526</v>
      </c>
      <c r="F154" s="43" t="s">
        <v>190</v>
      </c>
      <c r="G154" s="43" t="s">
        <v>96</v>
      </c>
      <c r="H154" s="45">
        <v>966.7</v>
      </c>
      <c r="I154" s="45">
        <v>966.7</v>
      </c>
      <c r="J154" s="46">
        <v>91836.5</v>
      </c>
      <c r="K154" s="44">
        <v>4</v>
      </c>
      <c r="L154" s="44">
        <v>2</v>
      </c>
      <c r="M154" s="47">
        <v>41858</v>
      </c>
      <c r="N154" s="43" t="s">
        <v>111</v>
      </c>
      <c r="O154" s="43" t="s">
        <v>101</v>
      </c>
      <c r="P154" s="43" t="s">
        <v>102</v>
      </c>
    </row>
    <row r="155" spans="1:16" x14ac:dyDescent="0.25">
      <c r="A155" s="59">
        <v>143</v>
      </c>
      <c r="B155" s="43" t="s">
        <v>527</v>
      </c>
      <c r="C155" s="44">
        <v>592025</v>
      </c>
      <c r="D155" s="43" t="s">
        <v>528</v>
      </c>
      <c r="E155" s="43" t="s">
        <v>529</v>
      </c>
      <c r="F155" s="43" t="s">
        <v>213</v>
      </c>
      <c r="G155" s="43" t="s">
        <v>132</v>
      </c>
      <c r="H155" s="45">
        <v>430.48</v>
      </c>
      <c r="I155" s="45">
        <v>167.88</v>
      </c>
      <c r="J155" s="46">
        <v>13010.7</v>
      </c>
      <c r="K155" s="44">
        <v>4</v>
      </c>
      <c r="L155" s="44">
        <v>2</v>
      </c>
      <c r="M155" s="47">
        <v>41852</v>
      </c>
      <c r="N155" s="43" t="s">
        <v>111</v>
      </c>
      <c r="O155" s="43" t="s">
        <v>101</v>
      </c>
      <c r="P155" s="43" t="s">
        <v>102</v>
      </c>
    </row>
    <row r="156" spans="1:16" x14ac:dyDescent="0.25">
      <c r="A156" s="59">
        <v>144</v>
      </c>
      <c r="B156" s="43" t="s">
        <v>530</v>
      </c>
      <c r="C156" s="44">
        <v>797526</v>
      </c>
      <c r="D156" s="43" t="s">
        <v>531</v>
      </c>
      <c r="E156" s="43" t="s">
        <v>532</v>
      </c>
      <c r="F156" s="43" t="s">
        <v>143</v>
      </c>
      <c r="G156" s="43" t="s">
        <v>96</v>
      </c>
      <c r="H156" s="45">
        <v>405.7</v>
      </c>
      <c r="I156" s="45">
        <v>405.7</v>
      </c>
      <c r="J156" s="46">
        <v>42598.5</v>
      </c>
      <c r="K156" s="44">
        <v>4</v>
      </c>
      <c r="L156" s="44">
        <v>2</v>
      </c>
      <c r="M156" s="47">
        <v>41907</v>
      </c>
      <c r="N156" s="43" t="s">
        <v>107</v>
      </c>
      <c r="O156" s="43" t="s">
        <v>101</v>
      </c>
      <c r="P156" s="43" t="s">
        <v>102</v>
      </c>
    </row>
    <row r="157" spans="1:16" x14ac:dyDescent="0.25">
      <c r="A157" s="59">
        <v>145</v>
      </c>
      <c r="B157" s="43" t="s">
        <v>533</v>
      </c>
      <c r="C157" s="44">
        <v>3578722</v>
      </c>
      <c r="D157" s="43" t="s">
        <v>534</v>
      </c>
      <c r="E157" s="43" t="s">
        <v>535</v>
      </c>
      <c r="F157" s="43" t="s">
        <v>99</v>
      </c>
      <c r="G157" s="43" t="s">
        <v>96</v>
      </c>
      <c r="H157" s="45">
        <v>794.4</v>
      </c>
      <c r="I157" s="45">
        <v>794.4</v>
      </c>
      <c r="J157" s="46">
        <v>55608</v>
      </c>
      <c r="K157" s="44">
        <v>8</v>
      </c>
      <c r="L157" s="44">
        <v>2</v>
      </c>
      <c r="M157" s="47">
        <v>41933</v>
      </c>
      <c r="N157" s="43" t="s">
        <v>122</v>
      </c>
      <c r="O157" s="43" t="s">
        <v>101</v>
      </c>
      <c r="P157" s="43" t="s">
        <v>102</v>
      </c>
    </row>
    <row r="158" spans="1:16" x14ac:dyDescent="0.25">
      <c r="A158" s="59">
        <v>146</v>
      </c>
      <c r="B158" s="43" t="s">
        <v>536</v>
      </c>
      <c r="C158" s="44">
        <v>3589264</v>
      </c>
      <c r="D158" s="43" t="s">
        <v>537</v>
      </c>
      <c r="E158" s="43" t="s">
        <v>538</v>
      </c>
      <c r="F158" s="43" t="s">
        <v>99</v>
      </c>
      <c r="G158" s="43" t="s">
        <v>96</v>
      </c>
      <c r="H158" s="45">
        <v>602.20000000000005</v>
      </c>
      <c r="I158" s="45">
        <v>602.20000000000005</v>
      </c>
      <c r="J158" s="46">
        <v>60220</v>
      </c>
      <c r="K158" s="44">
        <v>8</v>
      </c>
      <c r="L158" s="44">
        <v>2</v>
      </c>
      <c r="M158" s="47">
        <v>41978</v>
      </c>
      <c r="N158" s="43" t="s">
        <v>122</v>
      </c>
      <c r="O158" s="43" t="s">
        <v>101</v>
      </c>
      <c r="P158" s="43" t="s">
        <v>102</v>
      </c>
    </row>
    <row r="159" spans="1:16" x14ac:dyDescent="0.25">
      <c r="A159" s="59">
        <v>147</v>
      </c>
      <c r="B159" s="43" t="s">
        <v>539</v>
      </c>
      <c r="C159" s="44">
        <v>254155</v>
      </c>
      <c r="D159" s="43" t="s">
        <v>540</v>
      </c>
      <c r="E159" s="43" t="s">
        <v>541</v>
      </c>
      <c r="F159" s="43" t="s">
        <v>159</v>
      </c>
      <c r="G159" s="43" t="s">
        <v>132</v>
      </c>
      <c r="H159" s="45">
        <v>449</v>
      </c>
      <c r="I159" s="45">
        <v>202</v>
      </c>
      <c r="J159" s="46">
        <v>12120</v>
      </c>
      <c r="K159" s="44">
        <v>4</v>
      </c>
      <c r="L159" s="44">
        <v>2</v>
      </c>
      <c r="M159" s="47">
        <v>41898</v>
      </c>
      <c r="N159" s="43" t="s">
        <v>111</v>
      </c>
      <c r="O159" s="43" t="s">
        <v>101</v>
      </c>
      <c r="P159" s="43" t="s">
        <v>102</v>
      </c>
    </row>
    <row r="160" spans="1:16" x14ac:dyDescent="0.25">
      <c r="A160" s="59">
        <v>148</v>
      </c>
      <c r="B160" s="43" t="s">
        <v>542</v>
      </c>
      <c r="C160" s="44">
        <v>31575</v>
      </c>
      <c r="D160" s="43" t="s">
        <v>543</v>
      </c>
      <c r="E160" s="43" t="s">
        <v>544</v>
      </c>
      <c r="F160" s="43" t="s">
        <v>200</v>
      </c>
      <c r="G160" s="43" t="s">
        <v>96</v>
      </c>
      <c r="H160" s="45">
        <v>1404.66</v>
      </c>
      <c r="I160" s="45">
        <v>700</v>
      </c>
      <c r="J160" s="46">
        <v>52500</v>
      </c>
      <c r="K160" s="44">
        <v>4</v>
      </c>
      <c r="L160" s="44">
        <v>2</v>
      </c>
      <c r="M160" s="47">
        <v>41914</v>
      </c>
      <c r="N160" s="43" t="s">
        <v>111</v>
      </c>
      <c r="O160" s="43" t="s">
        <v>101</v>
      </c>
      <c r="P160" s="43" t="s">
        <v>102</v>
      </c>
    </row>
    <row r="161" spans="1:16" x14ac:dyDescent="0.25">
      <c r="A161" s="59">
        <v>149</v>
      </c>
      <c r="B161" s="43" t="s">
        <v>545</v>
      </c>
      <c r="C161" s="44">
        <v>43897</v>
      </c>
      <c r="D161" s="43" t="s">
        <v>546</v>
      </c>
      <c r="E161" s="43" t="s">
        <v>547</v>
      </c>
      <c r="F161" s="43" t="s">
        <v>99</v>
      </c>
      <c r="G161" s="43" t="s">
        <v>96</v>
      </c>
      <c r="H161" s="45">
        <v>1269</v>
      </c>
      <c r="I161" s="45">
        <v>1269</v>
      </c>
      <c r="J161" s="46">
        <v>126900</v>
      </c>
      <c r="K161" s="44">
        <v>8</v>
      </c>
      <c r="L161" s="44">
        <v>2</v>
      </c>
      <c r="M161" s="47">
        <v>41956</v>
      </c>
      <c r="N161" s="43" t="s">
        <v>122</v>
      </c>
      <c r="O161" s="43" t="s">
        <v>101</v>
      </c>
      <c r="P161" s="43" t="s">
        <v>102</v>
      </c>
    </row>
    <row r="162" spans="1:16" x14ac:dyDescent="0.25">
      <c r="A162" s="59">
        <v>150</v>
      </c>
      <c r="B162" s="43" t="s">
        <v>548</v>
      </c>
      <c r="C162" s="44">
        <v>436156</v>
      </c>
      <c r="D162" s="43" t="s">
        <v>549</v>
      </c>
      <c r="E162" s="43" t="s">
        <v>550</v>
      </c>
      <c r="F162" s="43" t="s">
        <v>167</v>
      </c>
      <c r="G162" s="43" t="s">
        <v>96</v>
      </c>
      <c r="H162" s="45">
        <v>11620</v>
      </c>
      <c r="I162" s="45">
        <v>600</v>
      </c>
      <c r="J162" s="46">
        <v>39000</v>
      </c>
      <c r="K162" s="44">
        <v>6</v>
      </c>
      <c r="L162" s="44">
        <v>2</v>
      </c>
      <c r="M162" s="47">
        <v>41143</v>
      </c>
      <c r="N162" s="43" t="s">
        <v>100</v>
      </c>
      <c r="O162" s="43" t="s">
        <v>101</v>
      </c>
      <c r="P162" s="43" t="s">
        <v>102</v>
      </c>
    </row>
    <row r="163" spans="1:16" x14ac:dyDescent="0.25">
      <c r="A163" s="59">
        <v>151</v>
      </c>
      <c r="B163" s="43" t="s">
        <v>551</v>
      </c>
      <c r="C163" s="44">
        <v>90312</v>
      </c>
      <c r="D163" s="43" t="s">
        <v>552</v>
      </c>
      <c r="E163" s="43" t="s">
        <v>175</v>
      </c>
      <c r="F163" s="43" t="s">
        <v>190</v>
      </c>
      <c r="G163" s="43" t="s">
        <v>96</v>
      </c>
      <c r="H163" s="45">
        <v>613.6</v>
      </c>
      <c r="I163" s="45">
        <v>613.6</v>
      </c>
      <c r="J163" s="46">
        <v>61360</v>
      </c>
      <c r="K163" s="44">
        <v>4</v>
      </c>
      <c r="L163" s="44">
        <v>2</v>
      </c>
      <c r="M163" s="47">
        <v>41901</v>
      </c>
      <c r="N163" s="43" t="s">
        <v>111</v>
      </c>
      <c r="O163" s="43" t="s">
        <v>101</v>
      </c>
      <c r="P163" s="43" t="s">
        <v>102</v>
      </c>
    </row>
    <row r="164" spans="1:16" x14ac:dyDescent="0.25">
      <c r="A164" s="59">
        <v>152</v>
      </c>
      <c r="B164" s="43" t="s">
        <v>553</v>
      </c>
      <c r="C164" s="44">
        <v>3528777</v>
      </c>
      <c r="D164" s="43" t="s">
        <v>300</v>
      </c>
      <c r="E164" s="43" t="s">
        <v>301</v>
      </c>
      <c r="F164" s="43" t="s">
        <v>99</v>
      </c>
      <c r="G164" s="43" t="s">
        <v>96</v>
      </c>
      <c r="H164" s="45">
        <v>918.5</v>
      </c>
      <c r="I164" s="45">
        <v>413.31</v>
      </c>
      <c r="J164" s="46">
        <v>40297.724999999999</v>
      </c>
      <c r="K164" s="44">
        <v>8</v>
      </c>
      <c r="L164" s="44">
        <v>2</v>
      </c>
      <c r="M164" s="47">
        <v>41942</v>
      </c>
      <c r="N164" s="43" t="s">
        <v>122</v>
      </c>
      <c r="O164" s="43" t="s">
        <v>101</v>
      </c>
      <c r="P164" s="43" t="s">
        <v>102</v>
      </c>
    </row>
    <row r="165" spans="1:16" x14ac:dyDescent="0.25">
      <c r="A165" s="59">
        <v>153</v>
      </c>
      <c r="B165" s="43" t="s">
        <v>554</v>
      </c>
      <c r="C165" s="44">
        <v>3588145</v>
      </c>
      <c r="D165" s="43" t="s">
        <v>555</v>
      </c>
      <c r="E165" s="43" t="s">
        <v>556</v>
      </c>
      <c r="F165" s="43" t="s">
        <v>200</v>
      </c>
      <c r="G165" s="43" t="s">
        <v>96</v>
      </c>
      <c r="H165" s="45">
        <v>4540</v>
      </c>
      <c r="I165" s="45">
        <v>4540</v>
      </c>
      <c r="J165" s="46">
        <v>348066.6667</v>
      </c>
      <c r="K165" s="44">
        <v>6</v>
      </c>
      <c r="L165" s="44">
        <v>2</v>
      </c>
      <c r="M165" s="47">
        <v>41968</v>
      </c>
      <c r="N165" s="43" t="s">
        <v>100</v>
      </c>
      <c r="O165" s="43" t="s">
        <v>101</v>
      </c>
      <c r="P165" s="43" t="s">
        <v>102</v>
      </c>
    </row>
    <row r="166" spans="1:16" x14ac:dyDescent="0.25">
      <c r="A166" s="59">
        <v>154</v>
      </c>
      <c r="B166" s="43" t="s">
        <v>536</v>
      </c>
      <c r="C166" s="44">
        <v>3588192</v>
      </c>
      <c r="D166" s="43" t="s">
        <v>557</v>
      </c>
      <c r="E166" s="43" t="s">
        <v>295</v>
      </c>
      <c r="F166" s="43" t="s">
        <v>159</v>
      </c>
      <c r="G166" s="43" t="s">
        <v>132</v>
      </c>
      <c r="H166" s="45">
        <v>1583</v>
      </c>
      <c r="I166" s="45">
        <v>1583</v>
      </c>
      <c r="J166" s="46">
        <v>94980</v>
      </c>
      <c r="K166" s="44">
        <v>4</v>
      </c>
      <c r="L166" s="44">
        <v>2</v>
      </c>
      <c r="M166" s="47">
        <v>41976</v>
      </c>
      <c r="N166" s="43" t="s">
        <v>111</v>
      </c>
      <c r="O166" s="43" t="s">
        <v>101</v>
      </c>
      <c r="P166" s="43" t="s">
        <v>102</v>
      </c>
    </row>
    <row r="167" spans="1:16" x14ac:dyDescent="0.25">
      <c r="A167" s="59">
        <v>155</v>
      </c>
      <c r="B167" s="43" t="s">
        <v>558</v>
      </c>
      <c r="C167" s="44">
        <v>6375</v>
      </c>
      <c r="D167" s="43" t="s">
        <v>559</v>
      </c>
      <c r="E167" s="43" t="s">
        <v>560</v>
      </c>
      <c r="F167" s="43" t="s">
        <v>99</v>
      </c>
      <c r="G167" s="43" t="s">
        <v>96</v>
      </c>
      <c r="H167" s="45">
        <v>1574</v>
      </c>
      <c r="I167" s="45">
        <v>1509.32</v>
      </c>
      <c r="J167" s="46">
        <v>294317.40000000002</v>
      </c>
      <c r="K167" s="44">
        <v>4</v>
      </c>
      <c r="L167" s="44">
        <v>2</v>
      </c>
      <c r="M167" s="47">
        <v>41981</v>
      </c>
      <c r="N167" s="43" t="s">
        <v>111</v>
      </c>
      <c r="O167" s="43" t="s">
        <v>101</v>
      </c>
      <c r="P167" s="43" t="s">
        <v>102</v>
      </c>
    </row>
    <row r="168" spans="1:16" x14ac:dyDescent="0.25">
      <c r="A168" s="59">
        <v>156</v>
      </c>
      <c r="B168" s="43" t="s">
        <v>530</v>
      </c>
      <c r="C168" s="44">
        <v>60817</v>
      </c>
      <c r="D168" s="43" t="s">
        <v>561</v>
      </c>
      <c r="E168" s="43" t="s">
        <v>562</v>
      </c>
      <c r="F168" s="43" t="s">
        <v>190</v>
      </c>
      <c r="G168" s="43" t="s">
        <v>96</v>
      </c>
      <c r="H168" s="45">
        <v>1230.9000000000001</v>
      </c>
      <c r="I168" s="45">
        <v>1230.9000000000001</v>
      </c>
      <c r="J168" s="46">
        <v>129244.5</v>
      </c>
      <c r="K168" s="44">
        <v>4</v>
      </c>
      <c r="L168" s="44">
        <v>2</v>
      </c>
      <c r="M168" s="47">
        <v>41912</v>
      </c>
      <c r="N168" s="43" t="s">
        <v>111</v>
      </c>
      <c r="O168" s="43" t="s">
        <v>101</v>
      </c>
      <c r="P168" s="43" t="s">
        <v>102</v>
      </c>
    </row>
    <row r="169" spans="1:16" x14ac:dyDescent="0.25">
      <c r="A169" s="59">
        <v>157</v>
      </c>
      <c r="B169" s="43" t="s">
        <v>530</v>
      </c>
      <c r="C169" s="44">
        <v>55419</v>
      </c>
      <c r="D169" s="43" t="s">
        <v>563</v>
      </c>
      <c r="E169" s="43" t="s">
        <v>564</v>
      </c>
      <c r="F169" s="43" t="s">
        <v>99</v>
      </c>
      <c r="G169" s="43" t="s">
        <v>96</v>
      </c>
      <c r="H169" s="45">
        <v>1246.3</v>
      </c>
      <c r="I169" s="45">
        <v>689.12</v>
      </c>
      <c r="J169" s="46">
        <v>62882.2</v>
      </c>
      <c r="K169" s="44">
        <v>8</v>
      </c>
      <c r="L169" s="44">
        <v>2</v>
      </c>
      <c r="M169" s="47">
        <v>41912</v>
      </c>
      <c r="N169" s="43" t="s">
        <v>163</v>
      </c>
      <c r="O169" s="43" t="s">
        <v>101</v>
      </c>
      <c r="P169" s="43" t="s">
        <v>102</v>
      </c>
    </row>
    <row r="170" spans="1:16" x14ac:dyDescent="0.25">
      <c r="A170" s="59">
        <v>158</v>
      </c>
      <c r="B170" s="43" t="s">
        <v>565</v>
      </c>
      <c r="C170" s="44">
        <v>3560416</v>
      </c>
      <c r="D170" s="43" t="s">
        <v>566</v>
      </c>
      <c r="E170" s="43" t="s">
        <v>567</v>
      </c>
      <c r="F170" s="43" t="s">
        <v>167</v>
      </c>
      <c r="G170" s="43" t="s">
        <v>96</v>
      </c>
      <c r="H170" s="45">
        <v>2035</v>
      </c>
      <c r="I170" s="45">
        <v>1590.32</v>
      </c>
      <c r="J170" s="46">
        <v>153730.93340000001</v>
      </c>
      <c r="K170" s="44">
        <v>6</v>
      </c>
      <c r="L170" s="44">
        <v>2</v>
      </c>
      <c r="M170" s="47">
        <v>41935</v>
      </c>
      <c r="N170" s="43" t="s">
        <v>100</v>
      </c>
      <c r="O170" s="43" t="s">
        <v>101</v>
      </c>
      <c r="P170" s="43" t="s">
        <v>102</v>
      </c>
    </row>
    <row r="171" spans="1:16" x14ac:dyDescent="0.25">
      <c r="A171" s="59">
        <v>159</v>
      </c>
      <c r="B171" s="43" t="s">
        <v>568</v>
      </c>
      <c r="C171" s="44">
        <v>40644</v>
      </c>
      <c r="D171" s="43" t="s">
        <v>569</v>
      </c>
      <c r="E171" s="43" t="s">
        <v>570</v>
      </c>
      <c r="F171" s="43" t="s">
        <v>99</v>
      </c>
      <c r="G171" s="43" t="s">
        <v>96</v>
      </c>
      <c r="H171" s="45">
        <v>1479</v>
      </c>
      <c r="I171" s="45">
        <v>1263.3800000000001</v>
      </c>
      <c r="J171" s="46">
        <v>120021.1</v>
      </c>
      <c r="K171" s="44">
        <v>6</v>
      </c>
      <c r="L171" s="44">
        <v>2</v>
      </c>
      <c r="M171" s="47">
        <v>41969</v>
      </c>
      <c r="N171" s="43" t="s">
        <v>100</v>
      </c>
      <c r="O171" s="43" t="s">
        <v>101</v>
      </c>
      <c r="P171" s="43" t="s">
        <v>102</v>
      </c>
    </row>
    <row r="172" spans="1:16" x14ac:dyDescent="0.25">
      <c r="A172" s="59">
        <v>160</v>
      </c>
      <c r="B172" s="43" t="s">
        <v>571</v>
      </c>
      <c r="C172" s="44">
        <v>54670</v>
      </c>
      <c r="D172" s="43" t="s">
        <v>572</v>
      </c>
      <c r="E172" s="43" t="s">
        <v>573</v>
      </c>
      <c r="F172" s="43" t="s">
        <v>167</v>
      </c>
      <c r="G172" s="43" t="s">
        <v>96</v>
      </c>
      <c r="H172" s="45">
        <v>547.07000000000005</v>
      </c>
      <c r="I172" s="45">
        <v>547.07000000000005</v>
      </c>
      <c r="J172" s="46">
        <v>52883.433400000002</v>
      </c>
      <c r="K172" s="44">
        <v>6</v>
      </c>
      <c r="L172" s="44">
        <v>2</v>
      </c>
      <c r="M172" s="47">
        <v>42067</v>
      </c>
      <c r="N172" s="43" t="s">
        <v>100</v>
      </c>
      <c r="O172" s="43" t="s">
        <v>101</v>
      </c>
      <c r="P172" s="43" t="s">
        <v>102</v>
      </c>
    </row>
    <row r="173" spans="1:16" x14ac:dyDescent="0.25">
      <c r="A173" s="59">
        <v>161</v>
      </c>
      <c r="B173" s="43" t="s">
        <v>574</v>
      </c>
      <c r="C173" s="44">
        <v>3598740</v>
      </c>
      <c r="D173" s="43" t="s">
        <v>575</v>
      </c>
      <c r="E173" s="43" t="s">
        <v>576</v>
      </c>
      <c r="F173" s="43" t="s">
        <v>99</v>
      </c>
      <c r="G173" s="43" t="s">
        <v>96</v>
      </c>
      <c r="H173" s="45">
        <v>1191.6500000000001</v>
      </c>
      <c r="I173" s="45">
        <v>1191.6500000000001</v>
      </c>
      <c r="J173" s="46">
        <v>113206.75</v>
      </c>
      <c r="K173" s="44">
        <v>6</v>
      </c>
      <c r="L173" s="44">
        <v>2</v>
      </c>
      <c r="M173" s="47">
        <v>42076</v>
      </c>
      <c r="N173" s="43" t="s">
        <v>100</v>
      </c>
      <c r="O173" s="43" t="s">
        <v>101</v>
      </c>
      <c r="P173" s="43" t="s">
        <v>102</v>
      </c>
    </row>
    <row r="174" spans="1:16" x14ac:dyDescent="0.25">
      <c r="A174" s="59">
        <v>162</v>
      </c>
      <c r="B174" s="43" t="s">
        <v>577</v>
      </c>
      <c r="C174" s="44">
        <v>797641</v>
      </c>
      <c r="D174" s="43" t="s">
        <v>337</v>
      </c>
      <c r="E174" s="43" t="s">
        <v>338</v>
      </c>
      <c r="F174" s="43" t="s">
        <v>143</v>
      </c>
      <c r="G174" s="43" t="s">
        <v>96</v>
      </c>
      <c r="H174" s="45">
        <v>594.34</v>
      </c>
      <c r="I174" s="45">
        <v>314</v>
      </c>
      <c r="J174" s="46">
        <v>32970</v>
      </c>
      <c r="K174" s="44">
        <v>4</v>
      </c>
      <c r="L174" s="44">
        <v>2</v>
      </c>
      <c r="M174" s="47">
        <v>42094</v>
      </c>
      <c r="N174" s="43" t="s">
        <v>107</v>
      </c>
      <c r="O174" s="43" t="s">
        <v>101</v>
      </c>
      <c r="P174" s="43" t="s">
        <v>102</v>
      </c>
    </row>
    <row r="175" spans="1:16" x14ac:dyDescent="0.25">
      <c r="A175" s="59">
        <v>163</v>
      </c>
      <c r="B175" s="43" t="s">
        <v>578</v>
      </c>
      <c r="C175" s="44">
        <v>3584521</v>
      </c>
      <c r="D175" s="43" t="s">
        <v>579</v>
      </c>
      <c r="E175" s="43" t="s">
        <v>580</v>
      </c>
      <c r="F175" s="43" t="s">
        <v>99</v>
      </c>
      <c r="G175" s="43" t="s">
        <v>96</v>
      </c>
      <c r="H175" s="45">
        <v>3643</v>
      </c>
      <c r="I175" s="45">
        <v>3410</v>
      </c>
      <c r="J175" s="46">
        <v>160757.14290000001</v>
      </c>
      <c r="K175" s="44">
        <v>10</v>
      </c>
      <c r="L175" s="44">
        <v>2</v>
      </c>
      <c r="M175" s="47">
        <v>42096</v>
      </c>
      <c r="N175" s="43" t="s">
        <v>581</v>
      </c>
      <c r="O175" s="43" t="s">
        <v>101</v>
      </c>
      <c r="P175" s="43" t="s">
        <v>102</v>
      </c>
    </row>
    <row r="176" spans="1:16" x14ac:dyDescent="0.25">
      <c r="A176" s="59">
        <v>164</v>
      </c>
      <c r="B176" s="43" t="s">
        <v>582</v>
      </c>
      <c r="C176" s="44">
        <v>54654</v>
      </c>
      <c r="D176" s="43" t="s">
        <v>583</v>
      </c>
      <c r="E176" s="43" t="s">
        <v>452</v>
      </c>
      <c r="F176" s="43" t="s">
        <v>99</v>
      </c>
      <c r="G176" s="43" t="s">
        <v>96</v>
      </c>
      <c r="H176" s="45">
        <v>460</v>
      </c>
      <c r="I176" s="45">
        <v>460</v>
      </c>
      <c r="J176" s="46">
        <v>23000</v>
      </c>
      <c r="K176" s="44">
        <v>8</v>
      </c>
      <c r="L176" s="44">
        <v>2</v>
      </c>
      <c r="M176" s="47">
        <v>42101</v>
      </c>
      <c r="N176" s="43" t="s">
        <v>122</v>
      </c>
      <c r="O176" s="43" t="s">
        <v>101</v>
      </c>
      <c r="P176" s="43" t="s">
        <v>102</v>
      </c>
    </row>
    <row r="177" spans="1:16" x14ac:dyDescent="0.25">
      <c r="A177" s="59">
        <v>165</v>
      </c>
      <c r="B177" s="43" t="s">
        <v>584</v>
      </c>
      <c r="C177" s="44">
        <v>3586817</v>
      </c>
      <c r="D177" s="43" t="s">
        <v>585</v>
      </c>
      <c r="E177" s="43" t="s">
        <v>586</v>
      </c>
      <c r="F177" s="43" t="s">
        <v>99</v>
      </c>
      <c r="G177" s="43" t="s">
        <v>96</v>
      </c>
      <c r="H177" s="45">
        <v>1064.95</v>
      </c>
      <c r="I177" s="45">
        <v>1051.74</v>
      </c>
      <c r="J177" s="46">
        <v>205089.3</v>
      </c>
      <c r="K177" s="44">
        <v>4</v>
      </c>
      <c r="L177" s="44">
        <v>2</v>
      </c>
      <c r="M177" s="47">
        <v>42107</v>
      </c>
      <c r="N177" s="43" t="s">
        <v>111</v>
      </c>
      <c r="O177" s="43" t="s">
        <v>101</v>
      </c>
      <c r="P177" s="43" t="s">
        <v>102</v>
      </c>
    </row>
    <row r="178" spans="1:16" x14ac:dyDescent="0.25">
      <c r="A178" s="59">
        <v>166</v>
      </c>
      <c r="B178" s="43" t="s">
        <v>587</v>
      </c>
      <c r="C178" s="44">
        <v>3583335</v>
      </c>
      <c r="D178" s="43" t="s">
        <v>588</v>
      </c>
      <c r="E178" s="43" t="s">
        <v>589</v>
      </c>
      <c r="F178" s="43" t="s">
        <v>99</v>
      </c>
      <c r="G178" s="43" t="s">
        <v>96</v>
      </c>
      <c r="H178" s="45">
        <v>601.58000000000004</v>
      </c>
      <c r="I178" s="45">
        <v>601.58000000000004</v>
      </c>
      <c r="J178" s="46">
        <v>45118.5</v>
      </c>
      <c r="K178" s="44">
        <v>8</v>
      </c>
      <c r="L178" s="44">
        <v>2</v>
      </c>
      <c r="M178" s="47">
        <v>42031</v>
      </c>
      <c r="N178" s="43" t="s">
        <v>122</v>
      </c>
      <c r="O178" s="43" t="s">
        <v>101</v>
      </c>
      <c r="P178" s="43" t="s">
        <v>102</v>
      </c>
    </row>
    <row r="179" spans="1:16" x14ac:dyDescent="0.25">
      <c r="A179" s="59">
        <v>167</v>
      </c>
      <c r="B179" s="43" t="s">
        <v>590</v>
      </c>
      <c r="C179" s="44">
        <v>408381</v>
      </c>
      <c r="D179" s="43" t="s">
        <v>591</v>
      </c>
      <c r="E179" s="43" t="s">
        <v>592</v>
      </c>
      <c r="F179" s="43" t="s">
        <v>135</v>
      </c>
      <c r="G179" s="43" t="s">
        <v>132</v>
      </c>
      <c r="H179" s="45">
        <v>522</v>
      </c>
      <c r="I179" s="45">
        <v>365.4</v>
      </c>
      <c r="J179" s="46">
        <v>26100</v>
      </c>
      <c r="K179" s="44">
        <v>3</v>
      </c>
      <c r="L179" s="44">
        <v>2</v>
      </c>
      <c r="M179" s="47">
        <v>42046</v>
      </c>
      <c r="N179" s="43" t="s">
        <v>136</v>
      </c>
      <c r="O179" s="43" t="s">
        <v>101</v>
      </c>
      <c r="P179" s="43" t="s">
        <v>102</v>
      </c>
    </row>
    <row r="180" spans="1:16" x14ac:dyDescent="0.25">
      <c r="A180" s="59">
        <v>168</v>
      </c>
      <c r="B180" s="43" t="s">
        <v>593</v>
      </c>
      <c r="C180" s="44">
        <v>321481</v>
      </c>
      <c r="D180" s="43" t="s">
        <v>594</v>
      </c>
      <c r="E180" s="43" t="s">
        <v>595</v>
      </c>
      <c r="F180" s="43" t="s">
        <v>143</v>
      </c>
      <c r="G180" s="43" t="s">
        <v>96</v>
      </c>
      <c r="H180" s="45">
        <v>805</v>
      </c>
      <c r="I180" s="45">
        <v>180</v>
      </c>
      <c r="J180" s="46">
        <v>7071.4286000000002</v>
      </c>
      <c r="K180" s="44">
        <v>4</v>
      </c>
      <c r="L180" s="44">
        <v>2</v>
      </c>
      <c r="M180" s="47">
        <v>42114</v>
      </c>
      <c r="N180" s="43" t="s">
        <v>235</v>
      </c>
      <c r="O180" s="43" t="s">
        <v>101</v>
      </c>
      <c r="P180" s="43" t="s">
        <v>102</v>
      </c>
    </row>
    <row r="181" spans="1:16" x14ac:dyDescent="0.25">
      <c r="A181" s="59">
        <v>169</v>
      </c>
      <c r="B181" s="43" t="s">
        <v>596</v>
      </c>
      <c r="C181" s="44">
        <v>28189</v>
      </c>
      <c r="D181" s="43" t="s">
        <v>597</v>
      </c>
      <c r="E181" s="43" t="s">
        <v>598</v>
      </c>
      <c r="F181" s="43" t="s">
        <v>99</v>
      </c>
      <c r="G181" s="43" t="s">
        <v>96</v>
      </c>
      <c r="H181" s="45">
        <v>5313.06</v>
      </c>
      <c r="I181" s="45">
        <v>5313.06</v>
      </c>
      <c r="J181" s="46">
        <v>484816.72499999998</v>
      </c>
      <c r="K181" s="44">
        <v>8</v>
      </c>
      <c r="L181" s="44">
        <v>2</v>
      </c>
      <c r="M181" s="47">
        <v>42122</v>
      </c>
      <c r="N181" s="43" t="s">
        <v>163</v>
      </c>
      <c r="O181" s="43" t="s">
        <v>101</v>
      </c>
      <c r="P181" s="43" t="s">
        <v>102</v>
      </c>
    </row>
    <row r="182" spans="1:16" x14ac:dyDescent="0.25">
      <c r="A182" s="59">
        <v>170</v>
      </c>
      <c r="B182" s="43" t="s">
        <v>599</v>
      </c>
      <c r="C182" s="44">
        <v>43620</v>
      </c>
      <c r="D182" s="43" t="s">
        <v>600</v>
      </c>
      <c r="E182" s="43" t="s">
        <v>601</v>
      </c>
      <c r="F182" s="43" t="s">
        <v>115</v>
      </c>
      <c r="G182" s="43" t="s">
        <v>96</v>
      </c>
      <c r="H182" s="45">
        <v>684</v>
      </c>
      <c r="I182" s="45">
        <v>437.18</v>
      </c>
      <c r="J182" s="46">
        <v>18736.285800000001</v>
      </c>
      <c r="K182" s="44">
        <v>4</v>
      </c>
      <c r="L182" s="44">
        <v>2</v>
      </c>
      <c r="M182" s="47">
        <v>42128</v>
      </c>
      <c r="N182" s="43" t="s">
        <v>235</v>
      </c>
      <c r="O182" s="43" t="s">
        <v>101</v>
      </c>
      <c r="P182" s="43" t="s">
        <v>102</v>
      </c>
    </row>
    <row r="183" spans="1:16" x14ac:dyDescent="0.25">
      <c r="A183" s="59">
        <v>171</v>
      </c>
      <c r="B183" s="43" t="s">
        <v>602</v>
      </c>
      <c r="C183" s="44">
        <v>12354</v>
      </c>
      <c r="D183" s="43" t="s">
        <v>603</v>
      </c>
      <c r="E183" s="43" t="s">
        <v>604</v>
      </c>
      <c r="F183" s="43" t="s">
        <v>99</v>
      </c>
      <c r="G183" s="43" t="s">
        <v>96</v>
      </c>
      <c r="H183" s="45">
        <v>448</v>
      </c>
      <c r="I183" s="45">
        <v>323.92</v>
      </c>
      <c r="J183" s="46">
        <v>40490</v>
      </c>
      <c r="K183" s="44">
        <v>6</v>
      </c>
      <c r="L183" s="44">
        <v>2</v>
      </c>
      <c r="M183" s="47">
        <v>41992</v>
      </c>
      <c r="N183" s="43" t="s">
        <v>100</v>
      </c>
      <c r="O183" s="43" t="s">
        <v>101</v>
      </c>
      <c r="P183" s="43" t="s">
        <v>102</v>
      </c>
    </row>
    <row r="184" spans="1:16" x14ac:dyDescent="0.25">
      <c r="A184" s="59">
        <v>172</v>
      </c>
      <c r="B184" s="43" t="s">
        <v>605</v>
      </c>
      <c r="C184" s="44">
        <v>73956</v>
      </c>
      <c r="D184" s="43" t="s">
        <v>606</v>
      </c>
      <c r="E184" s="43" t="s">
        <v>607</v>
      </c>
      <c r="F184" s="43" t="s">
        <v>99</v>
      </c>
      <c r="G184" s="43" t="s">
        <v>96</v>
      </c>
      <c r="H184" s="45">
        <v>658</v>
      </c>
      <c r="I184" s="45">
        <v>320</v>
      </c>
      <c r="J184" s="46">
        <v>32000</v>
      </c>
      <c r="K184" s="44">
        <v>8</v>
      </c>
      <c r="L184" s="44">
        <v>2</v>
      </c>
      <c r="M184" s="47">
        <v>42034</v>
      </c>
      <c r="N184" s="43" t="s">
        <v>122</v>
      </c>
      <c r="O184" s="43" t="s">
        <v>101</v>
      </c>
      <c r="P184" s="43" t="s">
        <v>102</v>
      </c>
    </row>
    <row r="185" spans="1:16" x14ac:dyDescent="0.25">
      <c r="A185" s="59">
        <v>173</v>
      </c>
      <c r="B185" s="43" t="s">
        <v>608</v>
      </c>
      <c r="C185" s="44">
        <v>65405</v>
      </c>
      <c r="D185" s="43" t="s">
        <v>610</v>
      </c>
      <c r="E185" s="43" t="s">
        <v>611</v>
      </c>
      <c r="F185" s="43" t="s">
        <v>612</v>
      </c>
      <c r="G185" s="43" t="s">
        <v>609</v>
      </c>
      <c r="H185" s="45">
        <v>430</v>
      </c>
      <c r="I185" s="45">
        <v>652.27</v>
      </c>
      <c r="J185" s="46">
        <v>19364.2657</v>
      </c>
      <c r="K185" s="44">
        <v>4</v>
      </c>
      <c r="L185" s="44">
        <v>2</v>
      </c>
      <c r="M185" s="47">
        <v>42075</v>
      </c>
      <c r="N185" s="43" t="s">
        <v>402</v>
      </c>
      <c r="O185" s="43" t="s">
        <v>101</v>
      </c>
      <c r="P185" s="43" t="s">
        <v>102</v>
      </c>
    </row>
    <row r="186" spans="1:16" x14ac:dyDescent="0.25">
      <c r="A186" s="59">
        <v>174</v>
      </c>
      <c r="B186" s="43" t="s">
        <v>613</v>
      </c>
      <c r="C186" s="44">
        <v>151894</v>
      </c>
      <c r="D186" s="43" t="s">
        <v>614</v>
      </c>
      <c r="E186" s="43" t="s">
        <v>615</v>
      </c>
      <c r="F186" s="43" t="s">
        <v>200</v>
      </c>
      <c r="G186" s="43" t="s">
        <v>96</v>
      </c>
      <c r="H186" s="45">
        <v>544</v>
      </c>
      <c r="I186" s="45">
        <v>544</v>
      </c>
      <c r="J186" s="46">
        <v>30600</v>
      </c>
      <c r="K186" s="44">
        <v>8</v>
      </c>
      <c r="L186" s="44">
        <v>2</v>
      </c>
      <c r="M186" s="47">
        <v>42027</v>
      </c>
      <c r="N186" s="43" t="s">
        <v>122</v>
      </c>
      <c r="O186" s="43" t="s">
        <v>101</v>
      </c>
      <c r="P186" s="43" t="s">
        <v>102</v>
      </c>
    </row>
    <row r="187" spans="1:16" x14ac:dyDescent="0.25">
      <c r="A187" s="59">
        <v>175</v>
      </c>
      <c r="B187" s="43" t="s">
        <v>616</v>
      </c>
      <c r="C187" s="44">
        <v>4284</v>
      </c>
      <c r="D187" s="43" t="s">
        <v>617</v>
      </c>
      <c r="E187" s="43" t="s">
        <v>618</v>
      </c>
      <c r="F187" s="43" t="s">
        <v>167</v>
      </c>
      <c r="G187" s="43" t="s">
        <v>96</v>
      </c>
      <c r="H187" s="45">
        <v>495</v>
      </c>
      <c r="I187" s="45">
        <v>434.42</v>
      </c>
      <c r="J187" s="46">
        <v>42355.95</v>
      </c>
      <c r="K187" s="44">
        <v>4</v>
      </c>
      <c r="L187" s="44">
        <v>2</v>
      </c>
      <c r="M187" s="47">
        <v>42079</v>
      </c>
      <c r="N187" s="43" t="s">
        <v>111</v>
      </c>
      <c r="O187" s="43" t="s">
        <v>101</v>
      </c>
      <c r="P187" s="43" t="s">
        <v>102</v>
      </c>
    </row>
    <row r="188" spans="1:16" s="42" customFormat="1" x14ac:dyDescent="0.25">
      <c r="A188" s="59">
        <v>176</v>
      </c>
      <c r="B188" s="48" t="s">
        <v>619</v>
      </c>
      <c r="C188" s="49">
        <v>65882</v>
      </c>
      <c r="D188" s="48" t="s">
        <v>620</v>
      </c>
      <c r="E188" s="48" t="s">
        <v>621</v>
      </c>
      <c r="F188" s="48" t="s">
        <v>200</v>
      </c>
      <c r="G188" s="48" t="s">
        <v>96</v>
      </c>
      <c r="H188" s="50">
        <v>800</v>
      </c>
      <c r="I188" s="50">
        <v>390.53</v>
      </c>
      <c r="J188" s="51">
        <v>29289.75</v>
      </c>
      <c r="K188" s="49">
        <v>4</v>
      </c>
      <c r="L188" s="49">
        <v>2</v>
      </c>
      <c r="M188" s="52">
        <v>42132</v>
      </c>
      <c r="N188" s="48" t="s">
        <v>111</v>
      </c>
      <c r="O188" s="48" t="s">
        <v>101</v>
      </c>
      <c r="P188" s="48" t="s">
        <v>102</v>
      </c>
    </row>
    <row r="189" spans="1:16" x14ac:dyDescent="0.25">
      <c r="A189" s="59">
        <v>177</v>
      </c>
      <c r="B189" s="43" t="s">
        <v>622</v>
      </c>
      <c r="C189" s="44">
        <v>240266</v>
      </c>
      <c r="D189" s="43" t="s">
        <v>623</v>
      </c>
      <c r="E189" s="43" t="s">
        <v>624</v>
      </c>
      <c r="F189" s="43" t="s">
        <v>200</v>
      </c>
      <c r="G189" s="43" t="s">
        <v>96</v>
      </c>
      <c r="H189" s="45">
        <v>800</v>
      </c>
      <c r="I189" s="45">
        <v>731.69</v>
      </c>
      <c r="J189" s="46">
        <v>43901.4</v>
      </c>
      <c r="K189" s="44">
        <v>4</v>
      </c>
      <c r="L189" s="44">
        <v>2</v>
      </c>
      <c r="M189" s="47">
        <v>42013</v>
      </c>
      <c r="N189" s="43" t="s">
        <v>111</v>
      </c>
      <c r="O189" s="43" t="s">
        <v>101</v>
      </c>
      <c r="P189" s="43" t="s">
        <v>102</v>
      </c>
    </row>
    <row r="190" spans="1:16" x14ac:dyDescent="0.25">
      <c r="A190" s="59">
        <v>178</v>
      </c>
      <c r="B190" s="43" t="s">
        <v>625</v>
      </c>
      <c r="C190" s="44">
        <v>3586081</v>
      </c>
      <c r="D190" s="43" t="s">
        <v>626</v>
      </c>
      <c r="E190" s="43" t="s">
        <v>627</v>
      </c>
      <c r="F190" s="43" t="s">
        <v>99</v>
      </c>
      <c r="G190" s="43" t="s">
        <v>96</v>
      </c>
      <c r="H190" s="45">
        <v>2344.96</v>
      </c>
      <c r="I190" s="45">
        <v>2344.96</v>
      </c>
      <c r="J190" s="46">
        <v>228633.60000000001</v>
      </c>
      <c r="K190" s="44">
        <v>8</v>
      </c>
      <c r="L190" s="44">
        <v>2</v>
      </c>
      <c r="M190" s="47">
        <v>42017</v>
      </c>
      <c r="N190" s="43" t="s">
        <v>122</v>
      </c>
      <c r="O190" s="43" t="s">
        <v>101</v>
      </c>
      <c r="P190" s="43" t="s">
        <v>102</v>
      </c>
    </row>
    <row r="191" spans="1:16" x14ac:dyDescent="0.25">
      <c r="A191" s="59">
        <v>179</v>
      </c>
      <c r="B191" s="43" t="s">
        <v>628</v>
      </c>
      <c r="C191" s="44">
        <v>3545695</v>
      </c>
      <c r="D191" s="43" t="s">
        <v>629</v>
      </c>
      <c r="E191" s="43" t="s">
        <v>630</v>
      </c>
      <c r="F191" s="43" t="s">
        <v>200</v>
      </c>
      <c r="G191" s="43" t="s">
        <v>96</v>
      </c>
      <c r="H191" s="45">
        <v>1240</v>
      </c>
      <c r="I191" s="45">
        <v>1240</v>
      </c>
      <c r="J191" s="46">
        <v>96100</v>
      </c>
      <c r="K191" s="44">
        <v>8</v>
      </c>
      <c r="L191" s="44">
        <v>2</v>
      </c>
      <c r="M191" s="47">
        <v>42038</v>
      </c>
      <c r="N191" s="43" t="s">
        <v>122</v>
      </c>
      <c r="O191" s="43" t="s">
        <v>101</v>
      </c>
      <c r="P191" s="43" t="s">
        <v>102</v>
      </c>
    </row>
    <row r="192" spans="1:16" x14ac:dyDescent="0.25">
      <c r="A192" s="59">
        <v>180</v>
      </c>
      <c r="B192" s="43" t="s">
        <v>631</v>
      </c>
      <c r="C192" s="44">
        <v>223117</v>
      </c>
      <c r="D192" s="43" t="s">
        <v>632</v>
      </c>
      <c r="E192" s="43" t="s">
        <v>633</v>
      </c>
      <c r="F192" s="43" t="s">
        <v>634</v>
      </c>
      <c r="G192" s="43" t="s">
        <v>96</v>
      </c>
      <c r="H192" s="45">
        <v>2522.2800000000002</v>
      </c>
      <c r="I192" s="45">
        <v>2522.2800000000002</v>
      </c>
      <c r="J192" s="46">
        <v>110980.32</v>
      </c>
      <c r="K192" s="44">
        <v>10</v>
      </c>
      <c r="L192" s="44">
        <v>2</v>
      </c>
      <c r="M192" s="47">
        <v>42020</v>
      </c>
      <c r="N192" s="43" t="s">
        <v>269</v>
      </c>
      <c r="O192" s="43" t="s">
        <v>101</v>
      </c>
      <c r="P192" s="43" t="s">
        <v>102</v>
      </c>
    </row>
    <row r="193" spans="1:16" x14ac:dyDescent="0.25">
      <c r="A193" s="59">
        <v>181</v>
      </c>
      <c r="B193" s="43" t="s">
        <v>625</v>
      </c>
      <c r="C193" s="44">
        <v>58380</v>
      </c>
      <c r="D193" s="43" t="s">
        <v>348</v>
      </c>
      <c r="E193" s="43" t="s">
        <v>349</v>
      </c>
      <c r="F193" s="43" t="s">
        <v>167</v>
      </c>
      <c r="G193" s="43" t="s">
        <v>96</v>
      </c>
      <c r="H193" s="45">
        <v>464</v>
      </c>
      <c r="I193" s="45">
        <v>93</v>
      </c>
      <c r="J193" s="46">
        <v>8835</v>
      </c>
      <c r="K193" s="44">
        <v>4</v>
      </c>
      <c r="L193" s="44">
        <v>2</v>
      </c>
      <c r="M193" s="47">
        <v>42018</v>
      </c>
      <c r="N193" s="43" t="s">
        <v>111</v>
      </c>
      <c r="O193" s="43" t="s">
        <v>101</v>
      </c>
      <c r="P193" s="43" t="s">
        <v>102</v>
      </c>
    </row>
    <row r="194" spans="1:16" x14ac:dyDescent="0.25">
      <c r="A194" s="59">
        <v>182</v>
      </c>
      <c r="B194" s="43" t="s">
        <v>635</v>
      </c>
      <c r="C194" s="44">
        <v>39849</v>
      </c>
      <c r="D194" s="43" t="s">
        <v>636</v>
      </c>
      <c r="E194" s="43" t="s">
        <v>637</v>
      </c>
      <c r="F194" s="43" t="s">
        <v>99</v>
      </c>
      <c r="G194" s="43" t="s">
        <v>96</v>
      </c>
      <c r="H194" s="45">
        <v>441</v>
      </c>
      <c r="I194" s="45">
        <v>405.74</v>
      </c>
      <c r="J194" s="46">
        <v>57817.95</v>
      </c>
      <c r="K194" s="44">
        <v>4</v>
      </c>
      <c r="L194" s="44">
        <v>2</v>
      </c>
      <c r="M194" s="47">
        <v>42038</v>
      </c>
      <c r="N194" s="43" t="s">
        <v>111</v>
      </c>
      <c r="O194" s="43" t="s">
        <v>101</v>
      </c>
      <c r="P194" s="43" t="s">
        <v>102</v>
      </c>
    </row>
    <row r="195" spans="1:16" x14ac:dyDescent="0.25">
      <c r="A195" s="59">
        <v>183</v>
      </c>
      <c r="B195" s="43" t="s">
        <v>590</v>
      </c>
      <c r="C195" s="44">
        <v>3560010</v>
      </c>
      <c r="D195" s="43" t="s">
        <v>638</v>
      </c>
      <c r="E195" s="43" t="s">
        <v>639</v>
      </c>
      <c r="F195" s="43" t="s">
        <v>127</v>
      </c>
      <c r="G195" s="43" t="s">
        <v>96</v>
      </c>
      <c r="H195" s="45">
        <v>1128.32</v>
      </c>
      <c r="I195" s="45">
        <v>1128.32</v>
      </c>
      <c r="J195" s="46">
        <v>90265.600000000006</v>
      </c>
      <c r="K195" s="44">
        <v>8</v>
      </c>
      <c r="L195" s="44">
        <v>2</v>
      </c>
      <c r="M195" s="47">
        <v>42046</v>
      </c>
      <c r="N195" s="43" t="s">
        <v>122</v>
      </c>
      <c r="O195" s="43" t="s">
        <v>101</v>
      </c>
      <c r="P195" s="43" t="s">
        <v>102</v>
      </c>
    </row>
    <row r="196" spans="1:16" x14ac:dyDescent="0.25">
      <c r="A196" s="59">
        <v>184</v>
      </c>
      <c r="B196" s="43" t="s">
        <v>640</v>
      </c>
      <c r="C196" s="44">
        <v>17614</v>
      </c>
      <c r="D196" s="43" t="s">
        <v>641</v>
      </c>
      <c r="E196" s="43" t="s">
        <v>642</v>
      </c>
      <c r="F196" s="43" t="s">
        <v>99</v>
      </c>
      <c r="G196" s="43" t="s">
        <v>96</v>
      </c>
      <c r="H196" s="45">
        <v>432</v>
      </c>
      <c r="I196" s="45">
        <v>432</v>
      </c>
      <c r="J196" s="46">
        <v>29160</v>
      </c>
      <c r="K196" s="44">
        <v>8</v>
      </c>
      <c r="L196" s="44">
        <v>2</v>
      </c>
      <c r="M196" s="47">
        <v>42046</v>
      </c>
      <c r="N196" s="43" t="s">
        <v>122</v>
      </c>
      <c r="O196" s="43" t="s">
        <v>101</v>
      </c>
      <c r="P196" s="43" t="s">
        <v>102</v>
      </c>
    </row>
    <row r="197" spans="1:16" x14ac:dyDescent="0.25">
      <c r="A197" s="59">
        <v>185</v>
      </c>
      <c r="B197" s="43" t="s">
        <v>643</v>
      </c>
      <c r="C197" s="44">
        <v>24264</v>
      </c>
      <c r="D197" s="43" t="s">
        <v>644</v>
      </c>
      <c r="E197" s="43" t="s">
        <v>645</v>
      </c>
      <c r="F197" s="43" t="s">
        <v>106</v>
      </c>
      <c r="G197" s="43" t="s">
        <v>96</v>
      </c>
      <c r="H197" s="45">
        <v>600</v>
      </c>
      <c r="I197" s="45">
        <v>550</v>
      </c>
      <c r="J197" s="46">
        <v>37125</v>
      </c>
      <c r="K197" s="44">
        <v>4</v>
      </c>
      <c r="L197" s="44">
        <v>2</v>
      </c>
      <c r="M197" s="47">
        <v>42065</v>
      </c>
      <c r="N197" s="43" t="s">
        <v>111</v>
      </c>
      <c r="O197" s="43" t="s">
        <v>101</v>
      </c>
      <c r="P197" s="43" t="s">
        <v>102</v>
      </c>
    </row>
    <row r="198" spans="1:16" x14ac:dyDescent="0.25">
      <c r="A198" s="59">
        <v>186</v>
      </c>
      <c r="B198" s="43" t="s">
        <v>646</v>
      </c>
      <c r="C198" s="44">
        <v>28203</v>
      </c>
      <c r="D198" s="43" t="s">
        <v>647</v>
      </c>
      <c r="E198" s="43" t="s">
        <v>648</v>
      </c>
      <c r="F198" s="43" t="s">
        <v>99</v>
      </c>
      <c r="G198" s="43" t="s">
        <v>96</v>
      </c>
      <c r="H198" s="45">
        <v>540</v>
      </c>
      <c r="I198" s="45">
        <v>540</v>
      </c>
      <c r="J198" s="46">
        <v>52650</v>
      </c>
      <c r="K198" s="44">
        <v>8</v>
      </c>
      <c r="L198" s="44">
        <v>2</v>
      </c>
      <c r="M198" s="47">
        <v>42068</v>
      </c>
      <c r="N198" s="43" t="s">
        <v>122</v>
      </c>
      <c r="O198" s="43" t="s">
        <v>101</v>
      </c>
      <c r="P198" s="43" t="s">
        <v>102</v>
      </c>
    </row>
    <row r="199" spans="1:16" x14ac:dyDescent="0.25">
      <c r="A199" s="59">
        <v>187</v>
      </c>
      <c r="B199" s="43" t="s">
        <v>649</v>
      </c>
      <c r="C199" s="44">
        <v>229813</v>
      </c>
      <c r="D199" s="43" t="s">
        <v>650</v>
      </c>
      <c r="E199" s="43" t="s">
        <v>651</v>
      </c>
      <c r="F199" s="43" t="s">
        <v>167</v>
      </c>
      <c r="G199" s="43" t="s">
        <v>96</v>
      </c>
      <c r="H199" s="45">
        <v>800.75</v>
      </c>
      <c r="I199" s="45">
        <v>800.75</v>
      </c>
      <c r="J199" s="46">
        <v>69398.333400000003</v>
      </c>
      <c r="K199" s="44">
        <v>6</v>
      </c>
      <c r="L199" s="44">
        <v>2</v>
      </c>
      <c r="M199" s="47">
        <v>41988</v>
      </c>
      <c r="N199" s="43" t="s">
        <v>100</v>
      </c>
      <c r="O199" s="43" t="s">
        <v>101</v>
      </c>
      <c r="P199" s="43" t="s">
        <v>102</v>
      </c>
    </row>
    <row r="200" spans="1:16" x14ac:dyDescent="0.25">
      <c r="A200" s="59">
        <v>188</v>
      </c>
      <c r="B200" s="43" t="s">
        <v>652</v>
      </c>
      <c r="C200" s="44">
        <v>4876</v>
      </c>
      <c r="D200" s="43" t="s">
        <v>653</v>
      </c>
      <c r="E200" s="43" t="s">
        <v>654</v>
      </c>
      <c r="F200" s="43" t="s">
        <v>167</v>
      </c>
      <c r="G200" s="43" t="s">
        <v>96</v>
      </c>
      <c r="H200" s="45">
        <v>1228.2</v>
      </c>
      <c r="I200" s="45">
        <v>1228.2</v>
      </c>
      <c r="J200" s="46">
        <v>116679</v>
      </c>
      <c r="K200" s="44">
        <v>4</v>
      </c>
      <c r="L200" s="44">
        <v>2</v>
      </c>
      <c r="M200" s="47">
        <v>41988</v>
      </c>
      <c r="N200" s="43" t="s">
        <v>111</v>
      </c>
      <c r="O200" s="43" t="s">
        <v>101</v>
      </c>
      <c r="P200" s="43" t="s">
        <v>102</v>
      </c>
    </row>
    <row r="201" spans="1:16" x14ac:dyDescent="0.25">
      <c r="A201" s="59">
        <v>189</v>
      </c>
      <c r="B201" s="43" t="s">
        <v>655</v>
      </c>
      <c r="C201" s="44">
        <v>254155</v>
      </c>
      <c r="D201" s="43" t="s">
        <v>540</v>
      </c>
      <c r="E201" s="43" t="s">
        <v>541</v>
      </c>
      <c r="F201" s="43" t="s">
        <v>159</v>
      </c>
      <c r="G201" s="43" t="s">
        <v>132</v>
      </c>
      <c r="H201" s="45">
        <v>449</v>
      </c>
      <c r="I201" s="45">
        <v>18</v>
      </c>
      <c r="J201" s="46">
        <v>1080</v>
      </c>
      <c r="K201" s="44">
        <v>4</v>
      </c>
      <c r="L201" s="44">
        <v>2</v>
      </c>
      <c r="M201" s="47">
        <v>42025</v>
      </c>
      <c r="N201" s="43" t="s">
        <v>111</v>
      </c>
      <c r="O201" s="43" t="s">
        <v>101</v>
      </c>
      <c r="P201" s="43" t="s">
        <v>102</v>
      </c>
    </row>
    <row r="202" spans="1:16" x14ac:dyDescent="0.25">
      <c r="A202" s="59">
        <v>190</v>
      </c>
      <c r="B202" s="43" t="s">
        <v>656</v>
      </c>
      <c r="C202" s="44">
        <v>92625</v>
      </c>
      <c r="D202" s="43" t="s">
        <v>657</v>
      </c>
      <c r="E202" s="43" t="s">
        <v>658</v>
      </c>
      <c r="F202" s="43" t="s">
        <v>190</v>
      </c>
      <c r="G202" s="43" t="s">
        <v>96</v>
      </c>
      <c r="H202" s="45">
        <v>1246.18</v>
      </c>
      <c r="I202" s="45">
        <v>1246.18</v>
      </c>
      <c r="J202" s="46">
        <v>84117.15</v>
      </c>
      <c r="K202" s="44">
        <v>4</v>
      </c>
      <c r="L202" s="44">
        <v>2</v>
      </c>
      <c r="M202" s="47">
        <v>42068</v>
      </c>
      <c r="N202" s="43" t="s">
        <v>107</v>
      </c>
      <c r="O202" s="43" t="s">
        <v>101</v>
      </c>
      <c r="P202" s="43" t="s">
        <v>102</v>
      </c>
    </row>
    <row r="203" spans="1:16" x14ac:dyDescent="0.25">
      <c r="A203" s="59">
        <v>191</v>
      </c>
      <c r="B203" s="43" t="s">
        <v>659</v>
      </c>
      <c r="C203" s="44">
        <v>61247</v>
      </c>
      <c r="D203" s="43" t="s">
        <v>660</v>
      </c>
      <c r="E203" s="43" t="s">
        <v>661</v>
      </c>
      <c r="F203" s="43" t="s">
        <v>662</v>
      </c>
      <c r="G203" s="43" t="s">
        <v>96</v>
      </c>
      <c r="H203" s="45">
        <v>500</v>
      </c>
      <c r="I203" s="45">
        <v>500</v>
      </c>
      <c r="J203" s="46">
        <v>50000</v>
      </c>
      <c r="K203" s="44">
        <v>4</v>
      </c>
      <c r="L203" s="44">
        <v>2</v>
      </c>
      <c r="M203" s="47">
        <v>42275</v>
      </c>
      <c r="N203" s="43" t="s">
        <v>111</v>
      </c>
      <c r="O203" s="43" t="s">
        <v>101</v>
      </c>
      <c r="P203" s="43" t="s">
        <v>102</v>
      </c>
    </row>
    <row r="204" spans="1:16" x14ac:dyDescent="0.25">
      <c r="A204" s="59">
        <v>192</v>
      </c>
      <c r="B204" s="43" t="s">
        <v>663</v>
      </c>
      <c r="C204" s="44">
        <v>516178</v>
      </c>
      <c r="D204" s="43" t="s">
        <v>664</v>
      </c>
      <c r="E204" s="43" t="s">
        <v>665</v>
      </c>
      <c r="F204" s="43" t="s">
        <v>213</v>
      </c>
      <c r="G204" s="43" t="s">
        <v>132</v>
      </c>
      <c r="H204" s="45">
        <v>527.4</v>
      </c>
      <c r="I204" s="45">
        <v>527.4</v>
      </c>
      <c r="J204" s="46">
        <v>23733</v>
      </c>
      <c r="K204" s="44">
        <v>4</v>
      </c>
      <c r="L204" s="44">
        <v>2</v>
      </c>
      <c r="M204" s="47">
        <v>42255</v>
      </c>
      <c r="N204" s="43" t="s">
        <v>107</v>
      </c>
      <c r="O204" s="43" t="s">
        <v>101</v>
      </c>
      <c r="P204" s="43" t="s">
        <v>102</v>
      </c>
    </row>
    <row r="205" spans="1:16" x14ac:dyDescent="0.25">
      <c r="A205" s="59">
        <v>193</v>
      </c>
      <c r="B205" s="43" t="s">
        <v>663</v>
      </c>
      <c r="C205" s="44">
        <v>516177</v>
      </c>
      <c r="D205" s="43" t="s">
        <v>666</v>
      </c>
      <c r="E205" s="43" t="s">
        <v>665</v>
      </c>
      <c r="F205" s="43" t="s">
        <v>213</v>
      </c>
      <c r="G205" s="43" t="s">
        <v>132</v>
      </c>
      <c r="H205" s="45">
        <v>537.79999999999995</v>
      </c>
      <c r="I205" s="45">
        <v>537.79999999999995</v>
      </c>
      <c r="J205" s="46">
        <v>24201</v>
      </c>
      <c r="K205" s="44">
        <v>4</v>
      </c>
      <c r="L205" s="44">
        <v>2</v>
      </c>
      <c r="M205" s="47">
        <v>42255</v>
      </c>
      <c r="N205" s="43" t="s">
        <v>107</v>
      </c>
      <c r="O205" s="43" t="s">
        <v>101</v>
      </c>
      <c r="P205" s="43" t="s">
        <v>102</v>
      </c>
    </row>
    <row r="206" spans="1:16" x14ac:dyDescent="0.25">
      <c r="A206" s="59">
        <v>194</v>
      </c>
      <c r="B206" s="43" t="s">
        <v>667</v>
      </c>
      <c r="C206" s="44">
        <v>70204</v>
      </c>
      <c r="D206" s="43" t="s">
        <v>668</v>
      </c>
      <c r="E206" s="43" t="s">
        <v>183</v>
      </c>
      <c r="F206" s="43" t="s">
        <v>167</v>
      </c>
      <c r="G206" s="43" t="s">
        <v>96</v>
      </c>
      <c r="H206" s="45">
        <v>400.6</v>
      </c>
      <c r="I206" s="45">
        <v>318.47000000000003</v>
      </c>
      <c r="J206" s="46">
        <v>30785.433400000002</v>
      </c>
      <c r="K206" s="44">
        <v>6</v>
      </c>
      <c r="L206" s="44">
        <v>2</v>
      </c>
      <c r="M206" s="47">
        <v>42263</v>
      </c>
      <c r="N206" s="43" t="s">
        <v>100</v>
      </c>
      <c r="O206" s="43" t="s">
        <v>101</v>
      </c>
      <c r="P206" s="43" t="s">
        <v>102</v>
      </c>
    </row>
    <row r="207" spans="1:16" x14ac:dyDescent="0.25">
      <c r="A207" s="59">
        <v>195</v>
      </c>
      <c r="B207" s="43" t="s">
        <v>669</v>
      </c>
      <c r="C207" s="44">
        <v>3565514</v>
      </c>
      <c r="D207" s="43" t="s">
        <v>670</v>
      </c>
      <c r="E207" s="43" t="s">
        <v>671</v>
      </c>
      <c r="F207" s="43" t="s">
        <v>135</v>
      </c>
      <c r="G207" s="43" t="s">
        <v>132</v>
      </c>
      <c r="H207" s="45">
        <v>2569.2600000000002</v>
      </c>
      <c r="I207" s="45">
        <v>1742.84</v>
      </c>
      <c r="J207" s="46">
        <v>149386.28580000001</v>
      </c>
      <c r="K207" s="44">
        <v>3</v>
      </c>
      <c r="L207" s="44">
        <v>2</v>
      </c>
      <c r="M207" s="47">
        <v>42156</v>
      </c>
      <c r="N207" s="43" t="s">
        <v>136</v>
      </c>
      <c r="O207" s="43" t="s">
        <v>101</v>
      </c>
      <c r="P207" s="43" t="s">
        <v>102</v>
      </c>
    </row>
    <row r="208" spans="1:16" x14ac:dyDescent="0.25">
      <c r="A208" s="59">
        <v>196</v>
      </c>
      <c r="B208" s="43" t="s">
        <v>672</v>
      </c>
      <c r="C208" s="44">
        <v>82000</v>
      </c>
      <c r="D208" s="43" t="s">
        <v>673</v>
      </c>
      <c r="E208" s="43" t="s">
        <v>674</v>
      </c>
      <c r="F208" s="43" t="s">
        <v>99</v>
      </c>
      <c r="G208" s="43" t="s">
        <v>96</v>
      </c>
      <c r="H208" s="45">
        <v>1000</v>
      </c>
      <c r="I208" s="45">
        <v>1000</v>
      </c>
      <c r="J208" s="46">
        <v>91250</v>
      </c>
      <c r="K208" s="44">
        <v>8</v>
      </c>
      <c r="L208" s="44">
        <v>2</v>
      </c>
      <c r="M208" s="47">
        <v>42157</v>
      </c>
      <c r="N208" s="43" t="s">
        <v>122</v>
      </c>
      <c r="O208" s="43" t="s">
        <v>101</v>
      </c>
      <c r="P208" s="43" t="s">
        <v>102</v>
      </c>
    </row>
    <row r="209" spans="1:16" x14ac:dyDescent="0.25">
      <c r="A209" s="59">
        <v>197</v>
      </c>
      <c r="B209" s="43" t="s">
        <v>675</v>
      </c>
      <c r="C209" s="44">
        <v>3609591</v>
      </c>
      <c r="D209" s="43" t="s">
        <v>676</v>
      </c>
      <c r="E209" s="43" t="s">
        <v>677</v>
      </c>
      <c r="F209" s="43" t="s">
        <v>99</v>
      </c>
      <c r="G209" s="43" t="s">
        <v>96</v>
      </c>
      <c r="H209" s="45">
        <v>572</v>
      </c>
      <c r="I209" s="45">
        <v>572</v>
      </c>
      <c r="J209" s="46">
        <v>40040</v>
      </c>
      <c r="K209" s="44">
        <v>8</v>
      </c>
      <c r="L209" s="44">
        <v>2</v>
      </c>
      <c r="M209" s="47">
        <v>42185</v>
      </c>
      <c r="N209" s="43" t="s">
        <v>122</v>
      </c>
      <c r="O209" s="43" t="s">
        <v>101</v>
      </c>
      <c r="P209" s="43" t="s">
        <v>102</v>
      </c>
    </row>
    <row r="210" spans="1:16" x14ac:dyDescent="0.25">
      <c r="A210" s="59">
        <v>198</v>
      </c>
      <c r="B210" s="43" t="s">
        <v>678</v>
      </c>
      <c r="C210" s="44">
        <v>4882</v>
      </c>
      <c r="D210" s="43" t="s">
        <v>679</v>
      </c>
      <c r="E210" s="43" t="s">
        <v>680</v>
      </c>
      <c r="F210" s="43" t="s">
        <v>167</v>
      </c>
      <c r="G210" s="43" t="s">
        <v>96</v>
      </c>
      <c r="H210" s="45">
        <v>513.19000000000005</v>
      </c>
      <c r="I210" s="45">
        <v>513.19000000000005</v>
      </c>
      <c r="J210" s="46">
        <v>49608.366699999999</v>
      </c>
      <c r="K210" s="44">
        <v>6</v>
      </c>
      <c r="L210" s="44">
        <v>2</v>
      </c>
      <c r="M210" s="47">
        <v>42201</v>
      </c>
      <c r="N210" s="43" t="s">
        <v>100</v>
      </c>
      <c r="O210" s="43" t="s">
        <v>101</v>
      </c>
      <c r="P210" s="43" t="s">
        <v>102</v>
      </c>
    </row>
    <row r="211" spans="1:16" x14ac:dyDescent="0.25">
      <c r="A211" s="59">
        <v>199</v>
      </c>
      <c r="B211" s="43" t="s">
        <v>681</v>
      </c>
      <c r="C211" s="44">
        <v>254515</v>
      </c>
      <c r="D211" s="43" t="s">
        <v>682</v>
      </c>
      <c r="E211" s="43" t="s">
        <v>332</v>
      </c>
      <c r="F211" s="43" t="s">
        <v>159</v>
      </c>
      <c r="G211" s="43" t="s">
        <v>132</v>
      </c>
      <c r="H211" s="45">
        <v>485.4</v>
      </c>
      <c r="I211" s="45">
        <v>485.4</v>
      </c>
      <c r="J211" s="46">
        <v>29124</v>
      </c>
      <c r="K211" s="44">
        <v>4</v>
      </c>
      <c r="L211" s="44">
        <v>2</v>
      </c>
      <c r="M211" s="47">
        <v>42202</v>
      </c>
      <c r="N211" s="43" t="s">
        <v>111</v>
      </c>
      <c r="O211" s="43" t="s">
        <v>101</v>
      </c>
      <c r="P211" s="43" t="s">
        <v>102</v>
      </c>
    </row>
    <row r="212" spans="1:16" x14ac:dyDescent="0.25">
      <c r="A212" s="59">
        <v>200</v>
      </c>
      <c r="B212" s="43" t="s">
        <v>683</v>
      </c>
      <c r="C212" s="44">
        <v>3597820</v>
      </c>
      <c r="D212" s="43" t="s">
        <v>684</v>
      </c>
      <c r="E212" s="43" t="s">
        <v>685</v>
      </c>
      <c r="F212" s="43" t="s">
        <v>686</v>
      </c>
      <c r="G212" s="43" t="s">
        <v>96</v>
      </c>
      <c r="H212" s="45">
        <v>1093</v>
      </c>
      <c r="I212" s="45">
        <v>1093</v>
      </c>
      <c r="J212" s="46">
        <v>54650</v>
      </c>
      <c r="K212" s="44">
        <v>8</v>
      </c>
      <c r="L212" s="44">
        <v>2</v>
      </c>
      <c r="M212" s="47">
        <v>42212</v>
      </c>
      <c r="N212" s="43" t="s">
        <v>122</v>
      </c>
      <c r="O212" s="43" t="s">
        <v>101</v>
      </c>
      <c r="P212" s="43" t="s">
        <v>102</v>
      </c>
    </row>
    <row r="213" spans="1:16" x14ac:dyDescent="0.25">
      <c r="A213" s="59">
        <v>201</v>
      </c>
      <c r="B213" s="43" t="s">
        <v>687</v>
      </c>
      <c r="C213" s="44">
        <v>3615014</v>
      </c>
      <c r="D213" s="43" t="s">
        <v>688</v>
      </c>
      <c r="E213" s="43" t="s">
        <v>689</v>
      </c>
      <c r="F213" s="43" t="s">
        <v>690</v>
      </c>
      <c r="G213" s="43" t="s">
        <v>96</v>
      </c>
      <c r="H213" s="45">
        <v>520</v>
      </c>
      <c r="I213" s="45">
        <v>481</v>
      </c>
      <c r="J213" s="46">
        <v>44492.5</v>
      </c>
      <c r="K213" s="44">
        <v>4</v>
      </c>
      <c r="L213" s="44">
        <v>2</v>
      </c>
      <c r="M213" s="47">
        <v>42230</v>
      </c>
      <c r="N213" s="43" t="s">
        <v>395</v>
      </c>
      <c r="O213" s="43" t="s">
        <v>101</v>
      </c>
      <c r="P213" s="43" t="s">
        <v>102</v>
      </c>
    </row>
    <row r="214" spans="1:16" x14ac:dyDescent="0.25">
      <c r="A214" s="59">
        <v>202</v>
      </c>
      <c r="B214" s="43" t="s">
        <v>691</v>
      </c>
      <c r="C214" s="44">
        <v>51802</v>
      </c>
      <c r="D214" s="43" t="s">
        <v>692</v>
      </c>
      <c r="E214" s="43" t="s">
        <v>693</v>
      </c>
      <c r="F214" s="43" t="s">
        <v>686</v>
      </c>
      <c r="G214" s="43" t="s">
        <v>96</v>
      </c>
      <c r="H214" s="45">
        <v>1179.94</v>
      </c>
      <c r="I214" s="45">
        <v>1179.94</v>
      </c>
      <c r="J214" s="46">
        <v>107669.52499999999</v>
      </c>
      <c r="K214" s="44">
        <v>8</v>
      </c>
      <c r="L214" s="44">
        <v>2</v>
      </c>
      <c r="M214" s="47">
        <v>42299</v>
      </c>
      <c r="N214" s="43" t="s">
        <v>163</v>
      </c>
      <c r="O214" s="43" t="s">
        <v>101</v>
      </c>
      <c r="P214" s="43" t="s">
        <v>102</v>
      </c>
    </row>
    <row r="215" spans="1:16" x14ac:dyDescent="0.25">
      <c r="A215" s="59">
        <v>203</v>
      </c>
      <c r="B215" s="43" t="s">
        <v>694</v>
      </c>
      <c r="C215" s="44">
        <v>3607543</v>
      </c>
      <c r="D215" s="43" t="s">
        <v>695</v>
      </c>
      <c r="E215" s="43" t="s">
        <v>696</v>
      </c>
      <c r="F215" s="43" t="s">
        <v>127</v>
      </c>
      <c r="G215" s="43" t="s">
        <v>96</v>
      </c>
      <c r="H215" s="45">
        <v>620.63</v>
      </c>
      <c r="I215" s="45">
        <v>276.51</v>
      </c>
      <c r="J215" s="46">
        <v>22120.799999999999</v>
      </c>
      <c r="K215" s="44">
        <v>8</v>
      </c>
      <c r="L215" s="44">
        <v>2</v>
      </c>
      <c r="M215" s="47">
        <v>42312</v>
      </c>
      <c r="N215" s="43" t="s">
        <v>122</v>
      </c>
      <c r="O215" s="43" t="s">
        <v>101</v>
      </c>
      <c r="P215" s="43" t="s">
        <v>102</v>
      </c>
    </row>
    <row r="216" spans="1:16" x14ac:dyDescent="0.25">
      <c r="A216" s="59">
        <v>204</v>
      </c>
      <c r="B216" s="43" t="s">
        <v>697</v>
      </c>
      <c r="C216" s="44">
        <v>3605600</v>
      </c>
      <c r="D216" s="43" t="s">
        <v>698</v>
      </c>
      <c r="E216" s="43" t="s">
        <v>699</v>
      </c>
      <c r="F216" s="43" t="s">
        <v>167</v>
      </c>
      <c r="G216" s="43" t="s">
        <v>96</v>
      </c>
      <c r="H216" s="45">
        <v>495</v>
      </c>
      <c r="I216" s="45">
        <v>495</v>
      </c>
      <c r="J216" s="46">
        <v>48262.5</v>
      </c>
      <c r="K216" s="44">
        <v>4</v>
      </c>
      <c r="L216" s="44">
        <v>2</v>
      </c>
      <c r="M216" s="47">
        <v>42187</v>
      </c>
      <c r="N216" s="43" t="s">
        <v>111</v>
      </c>
      <c r="O216" s="43" t="s">
        <v>101</v>
      </c>
      <c r="P216" s="43" t="s">
        <v>102</v>
      </c>
    </row>
    <row r="217" spans="1:16" x14ac:dyDescent="0.25">
      <c r="A217" s="59">
        <v>205</v>
      </c>
      <c r="B217" s="43" t="s">
        <v>678</v>
      </c>
      <c r="C217" s="44">
        <v>25139</v>
      </c>
      <c r="D217" s="43" t="s">
        <v>700</v>
      </c>
      <c r="E217" s="43" t="s">
        <v>701</v>
      </c>
      <c r="F217" s="43" t="s">
        <v>167</v>
      </c>
      <c r="G217" s="43" t="s">
        <v>96</v>
      </c>
      <c r="H217" s="45">
        <v>577.25</v>
      </c>
      <c r="I217" s="45">
        <v>490</v>
      </c>
      <c r="J217" s="46">
        <v>24500</v>
      </c>
      <c r="K217" s="44">
        <v>6</v>
      </c>
      <c r="L217" s="44">
        <v>2</v>
      </c>
      <c r="M217" s="47">
        <v>42200</v>
      </c>
      <c r="N217" s="43" t="s">
        <v>100</v>
      </c>
      <c r="O217" s="43" t="s">
        <v>101</v>
      </c>
      <c r="P217" s="43" t="s">
        <v>102</v>
      </c>
    </row>
    <row r="218" spans="1:16" x14ac:dyDescent="0.25">
      <c r="A218" s="59">
        <v>206</v>
      </c>
      <c r="B218" s="43" t="s">
        <v>702</v>
      </c>
      <c r="C218" s="44">
        <v>3608463</v>
      </c>
      <c r="D218" s="43" t="s">
        <v>703</v>
      </c>
      <c r="E218" s="43" t="s">
        <v>391</v>
      </c>
      <c r="F218" s="43" t="s">
        <v>159</v>
      </c>
      <c r="G218" s="43" t="s">
        <v>132</v>
      </c>
      <c r="H218" s="45">
        <v>1729.85</v>
      </c>
      <c r="I218" s="45">
        <v>1729.85</v>
      </c>
      <c r="J218" s="46">
        <v>121089.5</v>
      </c>
      <c r="K218" s="44">
        <v>4</v>
      </c>
      <c r="L218" s="44">
        <v>2</v>
      </c>
      <c r="M218" s="47">
        <v>42214</v>
      </c>
      <c r="N218" s="43" t="s">
        <v>111</v>
      </c>
      <c r="O218" s="43" t="s">
        <v>101</v>
      </c>
      <c r="P218" s="43" t="s">
        <v>102</v>
      </c>
    </row>
    <row r="219" spans="1:16" x14ac:dyDescent="0.25">
      <c r="A219" s="59">
        <v>207</v>
      </c>
      <c r="B219" s="43" t="s">
        <v>704</v>
      </c>
      <c r="C219" s="44">
        <v>55428</v>
      </c>
      <c r="D219" s="43" t="s">
        <v>705</v>
      </c>
      <c r="E219" s="43" t="s">
        <v>706</v>
      </c>
      <c r="F219" s="43" t="s">
        <v>686</v>
      </c>
      <c r="G219" s="43" t="s">
        <v>96</v>
      </c>
      <c r="H219" s="45">
        <v>566</v>
      </c>
      <c r="I219" s="45">
        <v>566</v>
      </c>
      <c r="J219" s="46">
        <v>70750</v>
      </c>
      <c r="K219" s="44">
        <v>6</v>
      </c>
      <c r="L219" s="44">
        <v>2</v>
      </c>
      <c r="M219" s="47">
        <v>42216</v>
      </c>
      <c r="N219" s="43" t="s">
        <v>100</v>
      </c>
      <c r="O219" s="43" t="s">
        <v>101</v>
      </c>
      <c r="P219" s="43" t="s">
        <v>102</v>
      </c>
    </row>
    <row r="220" spans="1:16" x14ac:dyDescent="0.25">
      <c r="A220" s="59">
        <v>208</v>
      </c>
      <c r="B220" s="43" t="s">
        <v>707</v>
      </c>
      <c r="C220" s="44">
        <v>290113</v>
      </c>
      <c r="D220" s="43" t="s">
        <v>708</v>
      </c>
      <c r="E220" s="43" t="s">
        <v>709</v>
      </c>
      <c r="F220" s="43" t="s">
        <v>662</v>
      </c>
      <c r="G220" s="43" t="s">
        <v>96</v>
      </c>
      <c r="H220" s="45">
        <v>594</v>
      </c>
      <c r="I220" s="45">
        <v>594</v>
      </c>
      <c r="J220" s="46">
        <v>62370</v>
      </c>
      <c r="K220" s="44">
        <v>4</v>
      </c>
      <c r="L220" s="44">
        <v>2</v>
      </c>
      <c r="M220" s="47">
        <v>42227</v>
      </c>
      <c r="N220" s="43" t="s">
        <v>111</v>
      </c>
      <c r="O220" s="43" t="s">
        <v>101</v>
      </c>
      <c r="P220" s="43" t="s">
        <v>102</v>
      </c>
    </row>
    <row r="221" spans="1:16" x14ac:dyDescent="0.25">
      <c r="A221" s="59">
        <v>209</v>
      </c>
      <c r="B221" s="43" t="s">
        <v>710</v>
      </c>
      <c r="C221" s="44">
        <v>9521</v>
      </c>
      <c r="D221" s="43" t="s">
        <v>711</v>
      </c>
      <c r="E221" s="43" t="s">
        <v>712</v>
      </c>
      <c r="F221" s="43" t="s">
        <v>167</v>
      </c>
      <c r="G221" s="43" t="s">
        <v>96</v>
      </c>
      <c r="H221" s="45">
        <v>548.79999999999995</v>
      </c>
      <c r="I221" s="45">
        <v>548.79999999999995</v>
      </c>
      <c r="J221" s="46">
        <v>31098.666700000002</v>
      </c>
      <c r="K221" s="44">
        <v>12</v>
      </c>
      <c r="L221" s="44">
        <v>2</v>
      </c>
      <c r="M221" s="47">
        <v>42297</v>
      </c>
      <c r="N221" s="43" t="s">
        <v>713</v>
      </c>
      <c r="O221" s="43" t="s">
        <v>101</v>
      </c>
      <c r="P221" s="43" t="s">
        <v>102</v>
      </c>
    </row>
    <row r="222" spans="1:16" x14ac:dyDescent="0.25">
      <c r="A222" s="59">
        <v>210</v>
      </c>
      <c r="B222" s="43" t="s">
        <v>714</v>
      </c>
      <c r="C222" s="44">
        <v>28135</v>
      </c>
      <c r="D222" s="43" t="s">
        <v>715</v>
      </c>
      <c r="E222" s="43" t="s">
        <v>716</v>
      </c>
      <c r="F222" s="43" t="s">
        <v>686</v>
      </c>
      <c r="G222" s="43" t="s">
        <v>96</v>
      </c>
      <c r="H222" s="45">
        <v>856</v>
      </c>
      <c r="I222" s="45">
        <v>745</v>
      </c>
      <c r="J222" s="46">
        <v>145275</v>
      </c>
      <c r="K222" s="44">
        <v>4</v>
      </c>
      <c r="L222" s="44">
        <v>2</v>
      </c>
      <c r="M222" s="47">
        <v>42234</v>
      </c>
      <c r="N222" s="43" t="s">
        <v>111</v>
      </c>
      <c r="O222" s="43" t="s">
        <v>101</v>
      </c>
      <c r="P222" s="43" t="s">
        <v>102</v>
      </c>
    </row>
    <row r="223" spans="1:16" x14ac:dyDescent="0.25">
      <c r="A223" s="59">
        <v>211</v>
      </c>
      <c r="B223" s="43" t="s">
        <v>717</v>
      </c>
      <c r="C223" s="44">
        <v>3602678</v>
      </c>
      <c r="D223" s="43" t="s">
        <v>718</v>
      </c>
      <c r="E223" s="43" t="s">
        <v>719</v>
      </c>
      <c r="F223" s="43" t="s">
        <v>686</v>
      </c>
      <c r="G223" s="43" t="s">
        <v>96</v>
      </c>
      <c r="H223" s="45">
        <v>1618.35</v>
      </c>
      <c r="I223" s="45">
        <v>1294.68</v>
      </c>
      <c r="J223" s="46">
        <v>91032.1875</v>
      </c>
      <c r="K223" s="44">
        <v>16</v>
      </c>
      <c r="L223" s="44">
        <v>2</v>
      </c>
      <c r="M223" s="47">
        <v>42234</v>
      </c>
      <c r="N223" s="43" t="s">
        <v>720</v>
      </c>
      <c r="O223" s="43" t="s">
        <v>101</v>
      </c>
      <c r="P223" s="43" t="s">
        <v>102</v>
      </c>
    </row>
    <row r="224" spans="1:16" x14ac:dyDescent="0.25">
      <c r="A224" s="59">
        <v>212</v>
      </c>
      <c r="B224" s="43" t="s">
        <v>721</v>
      </c>
      <c r="C224" s="44">
        <v>382069</v>
      </c>
      <c r="D224" s="43" t="s">
        <v>722</v>
      </c>
      <c r="E224" s="43" t="s">
        <v>723</v>
      </c>
      <c r="F224" s="43" t="s">
        <v>213</v>
      </c>
      <c r="G224" s="43" t="s">
        <v>132</v>
      </c>
      <c r="H224" s="45">
        <v>515.63</v>
      </c>
      <c r="I224" s="45">
        <v>180.47049999999999</v>
      </c>
      <c r="J224" s="46">
        <v>11171.983399999999</v>
      </c>
      <c r="K224" s="44">
        <v>3</v>
      </c>
      <c r="L224" s="44">
        <v>2</v>
      </c>
      <c r="M224" s="47">
        <v>42235</v>
      </c>
      <c r="N224" s="43" t="s">
        <v>136</v>
      </c>
      <c r="O224" s="43" t="s">
        <v>101</v>
      </c>
      <c r="P224" s="43" t="s">
        <v>102</v>
      </c>
    </row>
    <row r="225" spans="1:16" x14ac:dyDescent="0.25">
      <c r="A225" s="59">
        <v>213</v>
      </c>
      <c r="B225" s="43" t="s">
        <v>724</v>
      </c>
      <c r="C225" s="44">
        <v>28893</v>
      </c>
      <c r="D225" s="43" t="s">
        <v>725</v>
      </c>
      <c r="E225" s="43" t="s">
        <v>726</v>
      </c>
      <c r="F225" s="43" t="s">
        <v>99</v>
      </c>
      <c r="G225" s="43" t="s">
        <v>96</v>
      </c>
      <c r="H225" s="45">
        <v>423</v>
      </c>
      <c r="I225" s="45">
        <v>423</v>
      </c>
      <c r="J225" s="46">
        <v>51465</v>
      </c>
      <c r="K225" s="44">
        <v>6</v>
      </c>
      <c r="L225" s="44">
        <v>2</v>
      </c>
      <c r="M225" s="47">
        <v>42170</v>
      </c>
      <c r="N225" s="43" t="s">
        <v>100</v>
      </c>
      <c r="O225" s="43" t="s">
        <v>101</v>
      </c>
      <c r="P225" s="43" t="s">
        <v>102</v>
      </c>
    </row>
    <row r="226" spans="1:16" x14ac:dyDescent="0.25">
      <c r="A226" s="59">
        <v>214</v>
      </c>
      <c r="B226" s="43" t="s">
        <v>727</v>
      </c>
      <c r="C226" s="44">
        <v>254417</v>
      </c>
      <c r="D226" s="43" t="s">
        <v>728</v>
      </c>
      <c r="E226" s="43" t="s">
        <v>729</v>
      </c>
      <c r="F226" s="43" t="s">
        <v>159</v>
      </c>
      <c r="G226" s="43" t="s">
        <v>132</v>
      </c>
      <c r="H226" s="45">
        <v>451.44</v>
      </c>
      <c r="I226" s="45">
        <v>204.13</v>
      </c>
      <c r="J226" s="46">
        <v>12247.8</v>
      </c>
      <c r="K226" s="44">
        <v>4</v>
      </c>
      <c r="L226" s="44">
        <v>2</v>
      </c>
      <c r="M226" s="47">
        <v>42237</v>
      </c>
      <c r="N226" s="43" t="s">
        <v>111</v>
      </c>
      <c r="O226" s="43" t="s">
        <v>101</v>
      </c>
      <c r="P226" s="43" t="s">
        <v>102</v>
      </c>
    </row>
    <row r="227" spans="1:16" x14ac:dyDescent="0.25">
      <c r="A227" s="59">
        <v>215</v>
      </c>
      <c r="B227" s="43" t="s">
        <v>730</v>
      </c>
      <c r="C227" s="44">
        <v>147989</v>
      </c>
      <c r="D227" s="43" t="s">
        <v>731</v>
      </c>
      <c r="E227" s="43" t="s">
        <v>732</v>
      </c>
      <c r="F227" s="43" t="s">
        <v>159</v>
      </c>
      <c r="G227" s="43" t="s">
        <v>132</v>
      </c>
      <c r="H227" s="45">
        <v>517.5</v>
      </c>
      <c r="I227" s="45">
        <v>517.5</v>
      </c>
      <c r="J227" s="46">
        <v>31050</v>
      </c>
      <c r="K227" s="44">
        <v>4</v>
      </c>
      <c r="L227" s="44">
        <v>2</v>
      </c>
      <c r="M227" s="47">
        <v>42237</v>
      </c>
      <c r="N227" s="43" t="s">
        <v>111</v>
      </c>
      <c r="O227" s="43" t="s">
        <v>101</v>
      </c>
      <c r="P227" s="43" t="s">
        <v>102</v>
      </c>
    </row>
    <row r="228" spans="1:16" x14ac:dyDescent="0.25">
      <c r="A228" s="59">
        <v>216</v>
      </c>
      <c r="B228" s="43" t="s">
        <v>733</v>
      </c>
      <c r="C228" s="44">
        <v>382069</v>
      </c>
      <c r="D228" s="43" t="s">
        <v>722</v>
      </c>
      <c r="E228" s="43" t="s">
        <v>723</v>
      </c>
      <c r="F228" s="43" t="s">
        <v>213</v>
      </c>
      <c r="G228" s="43" t="s">
        <v>132</v>
      </c>
      <c r="H228" s="45">
        <v>515.63</v>
      </c>
      <c r="I228" s="45">
        <v>180.47049999999999</v>
      </c>
      <c r="J228" s="46">
        <v>11171.983399999999</v>
      </c>
      <c r="K228" s="44">
        <v>3</v>
      </c>
      <c r="L228" s="44">
        <v>2</v>
      </c>
      <c r="M228" s="47">
        <v>42341</v>
      </c>
      <c r="N228" s="43" t="s">
        <v>136</v>
      </c>
      <c r="O228" s="43" t="s">
        <v>101</v>
      </c>
      <c r="P228" s="43" t="s">
        <v>102</v>
      </c>
    </row>
    <row r="229" spans="1:16" x14ac:dyDescent="0.25">
      <c r="A229" s="59">
        <v>217</v>
      </c>
      <c r="B229" s="43" t="s">
        <v>734</v>
      </c>
      <c r="C229" s="44">
        <v>55944</v>
      </c>
      <c r="D229" s="43" t="s">
        <v>735</v>
      </c>
      <c r="E229" s="43" t="s">
        <v>736</v>
      </c>
      <c r="F229" s="43" t="s">
        <v>167</v>
      </c>
      <c r="G229" s="43" t="s">
        <v>96</v>
      </c>
      <c r="H229" s="45">
        <v>920.75</v>
      </c>
      <c r="I229" s="45">
        <v>920.75</v>
      </c>
      <c r="J229" s="46">
        <v>89005.833400000003</v>
      </c>
      <c r="K229" s="44">
        <v>6</v>
      </c>
      <c r="L229" s="44">
        <v>2</v>
      </c>
      <c r="M229" s="47">
        <v>42345</v>
      </c>
      <c r="N229" s="43" t="s">
        <v>100</v>
      </c>
      <c r="O229" s="43" t="s">
        <v>101</v>
      </c>
      <c r="P229" s="43" t="s">
        <v>102</v>
      </c>
    </row>
    <row r="230" spans="1:16" x14ac:dyDescent="0.25">
      <c r="A230" s="59">
        <v>218</v>
      </c>
      <c r="B230" s="43" t="s">
        <v>737</v>
      </c>
      <c r="C230" s="44">
        <v>85466</v>
      </c>
      <c r="D230" s="43" t="s">
        <v>738</v>
      </c>
      <c r="E230" s="43" t="s">
        <v>739</v>
      </c>
      <c r="F230" s="43" t="s">
        <v>167</v>
      </c>
      <c r="G230" s="43" t="s">
        <v>96</v>
      </c>
      <c r="H230" s="45">
        <v>725</v>
      </c>
      <c r="I230" s="45">
        <v>725</v>
      </c>
      <c r="J230" s="46">
        <v>39875</v>
      </c>
      <c r="K230" s="44">
        <v>6</v>
      </c>
      <c r="L230" s="44">
        <v>2</v>
      </c>
      <c r="M230" s="47">
        <v>42063</v>
      </c>
      <c r="N230" s="43" t="s">
        <v>100</v>
      </c>
      <c r="O230" s="43" t="s">
        <v>101</v>
      </c>
      <c r="P230" s="43" t="s">
        <v>102</v>
      </c>
    </row>
    <row r="231" spans="1:16" x14ac:dyDescent="0.25">
      <c r="A231" s="59">
        <v>219</v>
      </c>
      <c r="B231" s="43" t="s">
        <v>740</v>
      </c>
      <c r="C231" s="44">
        <v>37552</v>
      </c>
      <c r="D231" s="43" t="s">
        <v>741</v>
      </c>
      <c r="E231" s="43" t="s">
        <v>742</v>
      </c>
      <c r="F231" s="43" t="s">
        <v>743</v>
      </c>
      <c r="G231" s="43" t="s">
        <v>96</v>
      </c>
      <c r="H231" s="45">
        <v>423</v>
      </c>
      <c r="I231" s="45">
        <v>423</v>
      </c>
      <c r="J231" s="46">
        <v>38070</v>
      </c>
      <c r="K231" s="44">
        <v>3</v>
      </c>
      <c r="L231" s="44">
        <v>2</v>
      </c>
      <c r="M231" s="47">
        <v>42433</v>
      </c>
      <c r="N231" s="43" t="s">
        <v>744</v>
      </c>
      <c r="O231" s="43" t="s">
        <v>101</v>
      </c>
      <c r="P231" s="43" t="s">
        <v>102</v>
      </c>
    </row>
    <row r="232" spans="1:16" x14ac:dyDescent="0.25">
      <c r="A232" s="59">
        <v>220</v>
      </c>
      <c r="B232" s="43" t="s">
        <v>745</v>
      </c>
      <c r="C232" s="44">
        <v>313767</v>
      </c>
      <c r="D232" s="43" t="s">
        <v>746</v>
      </c>
      <c r="E232" s="43" t="s">
        <v>747</v>
      </c>
      <c r="F232" s="43" t="s">
        <v>748</v>
      </c>
      <c r="G232" s="43" t="s">
        <v>96</v>
      </c>
      <c r="H232" s="45">
        <v>1584.76</v>
      </c>
      <c r="I232" s="45">
        <v>1584.76</v>
      </c>
      <c r="J232" s="46">
        <v>169041.0667</v>
      </c>
      <c r="K232" s="44">
        <v>6</v>
      </c>
      <c r="L232" s="44">
        <v>2</v>
      </c>
      <c r="M232" s="47">
        <v>42474</v>
      </c>
      <c r="N232" s="43" t="s">
        <v>100</v>
      </c>
      <c r="O232" s="43" t="s">
        <v>101</v>
      </c>
      <c r="P232" s="43" t="s">
        <v>102</v>
      </c>
    </row>
    <row r="233" spans="1:16" x14ac:dyDescent="0.25">
      <c r="A233" s="59">
        <v>221</v>
      </c>
      <c r="B233" s="43" t="s">
        <v>749</v>
      </c>
      <c r="C233" s="44">
        <v>1245242</v>
      </c>
      <c r="D233" s="43" t="s">
        <v>750</v>
      </c>
      <c r="E233" s="43" t="s">
        <v>295</v>
      </c>
      <c r="F233" s="43" t="s">
        <v>751</v>
      </c>
      <c r="G233" s="43" t="s">
        <v>132</v>
      </c>
      <c r="H233" s="45">
        <v>737.51</v>
      </c>
      <c r="I233" s="45">
        <v>737.51</v>
      </c>
      <c r="J233" s="46">
        <v>53469.474999999999</v>
      </c>
      <c r="K233" s="44">
        <v>4</v>
      </c>
      <c r="L233" s="44">
        <v>2</v>
      </c>
      <c r="M233" s="47">
        <v>42412</v>
      </c>
      <c r="N233" s="43" t="s">
        <v>111</v>
      </c>
      <c r="O233" s="43" t="s">
        <v>101</v>
      </c>
      <c r="P233" s="43" t="s">
        <v>102</v>
      </c>
    </row>
    <row r="234" spans="1:16" x14ac:dyDescent="0.25">
      <c r="A234" s="59">
        <v>222</v>
      </c>
      <c r="B234" s="43" t="s">
        <v>752</v>
      </c>
      <c r="C234" s="44">
        <v>797689</v>
      </c>
      <c r="D234" s="43" t="s">
        <v>753</v>
      </c>
      <c r="E234" s="43" t="s">
        <v>754</v>
      </c>
      <c r="F234" s="43" t="s">
        <v>755</v>
      </c>
      <c r="G234" s="43" t="s">
        <v>96</v>
      </c>
      <c r="H234" s="45">
        <v>499.74</v>
      </c>
      <c r="I234" s="45">
        <v>499.74</v>
      </c>
      <c r="J234" s="46">
        <v>58719.45</v>
      </c>
      <c r="K234" s="44">
        <v>4</v>
      </c>
      <c r="L234" s="44">
        <v>2</v>
      </c>
      <c r="M234" s="47">
        <v>42387</v>
      </c>
      <c r="N234" s="43" t="s">
        <v>107</v>
      </c>
      <c r="O234" s="43" t="s">
        <v>101</v>
      </c>
      <c r="P234" s="43" t="s">
        <v>102</v>
      </c>
    </row>
    <row r="235" spans="1:16" x14ac:dyDescent="0.25">
      <c r="A235" s="59">
        <v>223</v>
      </c>
      <c r="B235" s="43" t="s">
        <v>756</v>
      </c>
      <c r="C235" s="44">
        <v>312435</v>
      </c>
      <c r="D235" s="43" t="s">
        <v>757</v>
      </c>
      <c r="E235" s="43" t="s">
        <v>758</v>
      </c>
      <c r="F235" s="43" t="s">
        <v>751</v>
      </c>
      <c r="G235" s="43" t="s">
        <v>132</v>
      </c>
      <c r="H235" s="45">
        <v>450</v>
      </c>
      <c r="I235" s="45">
        <v>206.14</v>
      </c>
      <c r="J235" s="46">
        <v>14945.15</v>
      </c>
      <c r="K235" s="44">
        <v>4</v>
      </c>
      <c r="L235" s="44">
        <v>2</v>
      </c>
      <c r="M235" s="47">
        <v>42419</v>
      </c>
      <c r="N235" s="43" t="s">
        <v>111</v>
      </c>
      <c r="O235" s="43" t="s">
        <v>101</v>
      </c>
      <c r="P235" s="43" t="s">
        <v>102</v>
      </c>
    </row>
    <row r="236" spans="1:16" x14ac:dyDescent="0.25">
      <c r="A236" s="59">
        <v>224</v>
      </c>
      <c r="B236" s="43" t="s">
        <v>759</v>
      </c>
      <c r="C236" s="44">
        <v>326917</v>
      </c>
      <c r="D236" s="43" t="s">
        <v>760</v>
      </c>
      <c r="E236" s="43" t="s">
        <v>761</v>
      </c>
      <c r="F236" s="43" t="s">
        <v>748</v>
      </c>
      <c r="G236" s="43" t="s">
        <v>96</v>
      </c>
      <c r="H236" s="45">
        <v>1064.8</v>
      </c>
      <c r="I236" s="45">
        <v>1026.54</v>
      </c>
      <c r="J236" s="46">
        <v>63303.3</v>
      </c>
      <c r="K236" s="44">
        <v>6</v>
      </c>
      <c r="L236" s="44">
        <v>2</v>
      </c>
      <c r="M236" s="47">
        <v>42439</v>
      </c>
      <c r="N236" s="43" t="s">
        <v>100</v>
      </c>
      <c r="O236" s="43" t="s">
        <v>101</v>
      </c>
      <c r="P236" s="43" t="s">
        <v>102</v>
      </c>
    </row>
    <row r="237" spans="1:16" x14ac:dyDescent="0.25">
      <c r="A237" s="59">
        <v>225</v>
      </c>
      <c r="B237" s="43" t="s">
        <v>762</v>
      </c>
      <c r="C237" s="44">
        <v>49420</v>
      </c>
      <c r="D237" s="43" t="s">
        <v>763</v>
      </c>
      <c r="E237" s="43" t="s">
        <v>764</v>
      </c>
      <c r="F237" s="43" t="s">
        <v>748</v>
      </c>
      <c r="G237" s="43" t="s">
        <v>96</v>
      </c>
      <c r="H237" s="45">
        <v>403</v>
      </c>
      <c r="I237" s="45">
        <v>380</v>
      </c>
      <c r="J237" s="46">
        <v>40533.333400000003</v>
      </c>
      <c r="K237" s="44">
        <v>6</v>
      </c>
      <c r="L237" s="44">
        <v>2</v>
      </c>
      <c r="M237" s="47">
        <v>42549</v>
      </c>
      <c r="N237" s="43" t="s">
        <v>100</v>
      </c>
      <c r="O237" s="43" t="s">
        <v>101</v>
      </c>
      <c r="P237" s="43" t="s">
        <v>102</v>
      </c>
    </row>
    <row r="238" spans="1:16" x14ac:dyDescent="0.25">
      <c r="A238" s="59">
        <v>226</v>
      </c>
      <c r="B238" s="43" t="s">
        <v>765</v>
      </c>
      <c r="C238" s="44">
        <v>65920</v>
      </c>
      <c r="D238" s="43" t="s">
        <v>766</v>
      </c>
      <c r="E238" s="43" t="s">
        <v>767</v>
      </c>
      <c r="F238" s="43" t="s">
        <v>768</v>
      </c>
      <c r="G238" s="43" t="s">
        <v>96</v>
      </c>
      <c r="H238" s="45">
        <v>2145</v>
      </c>
      <c r="I238" s="45">
        <v>1801.42</v>
      </c>
      <c r="J238" s="46">
        <v>189149.1</v>
      </c>
      <c r="K238" s="44">
        <v>6</v>
      </c>
      <c r="L238" s="44">
        <v>2</v>
      </c>
      <c r="M238" s="47">
        <v>42465</v>
      </c>
      <c r="N238" s="43" t="s">
        <v>100</v>
      </c>
      <c r="O238" s="43" t="s">
        <v>101</v>
      </c>
      <c r="P238" s="43" t="s">
        <v>102</v>
      </c>
    </row>
    <row r="239" spans="1:16" x14ac:dyDescent="0.25">
      <c r="A239" s="59">
        <v>227</v>
      </c>
      <c r="B239" s="43" t="s">
        <v>769</v>
      </c>
      <c r="C239" s="44">
        <v>63917</v>
      </c>
      <c r="D239" s="43" t="s">
        <v>770</v>
      </c>
      <c r="E239" s="43" t="s">
        <v>329</v>
      </c>
      <c r="F239" s="43" t="s">
        <v>686</v>
      </c>
      <c r="G239" s="43" t="s">
        <v>96</v>
      </c>
      <c r="H239" s="45">
        <v>750</v>
      </c>
      <c r="I239" s="45">
        <v>519</v>
      </c>
      <c r="J239" s="46">
        <v>24467.142899999999</v>
      </c>
      <c r="K239" s="44">
        <v>10</v>
      </c>
      <c r="L239" s="44">
        <v>2</v>
      </c>
      <c r="M239" s="47">
        <v>42332</v>
      </c>
      <c r="N239" s="43" t="s">
        <v>581</v>
      </c>
      <c r="O239" s="43" t="s">
        <v>101</v>
      </c>
      <c r="P239" s="43" t="s">
        <v>102</v>
      </c>
    </row>
    <row r="240" spans="1:16" x14ac:dyDescent="0.25">
      <c r="A240" s="59">
        <v>228</v>
      </c>
      <c r="B240" s="43" t="s">
        <v>771</v>
      </c>
      <c r="C240" s="44">
        <v>321816</v>
      </c>
      <c r="D240" s="43" t="s">
        <v>772</v>
      </c>
      <c r="E240" s="43" t="s">
        <v>773</v>
      </c>
      <c r="F240" s="43" t="s">
        <v>774</v>
      </c>
      <c r="G240" s="43" t="s">
        <v>132</v>
      </c>
      <c r="H240" s="45">
        <v>334.09</v>
      </c>
      <c r="I240" s="45">
        <v>205</v>
      </c>
      <c r="J240" s="46">
        <v>4392.8572000000004</v>
      </c>
      <c r="K240" s="44">
        <v>3</v>
      </c>
      <c r="L240" s="44">
        <v>2</v>
      </c>
      <c r="M240" s="47">
        <v>42468</v>
      </c>
      <c r="N240" s="43" t="s">
        <v>775</v>
      </c>
      <c r="O240" s="43" t="s">
        <v>101</v>
      </c>
      <c r="P240" s="43" t="s">
        <v>102</v>
      </c>
    </row>
    <row r="241" spans="1:16" x14ac:dyDescent="0.25">
      <c r="A241" s="59">
        <v>229</v>
      </c>
      <c r="B241" s="43" t="s">
        <v>776</v>
      </c>
      <c r="C241" s="44">
        <v>3631649</v>
      </c>
      <c r="D241" s="43" t="s">
        <v>777</v>
      </c>
      <c r="E241" s="43" t="s">
        <v>778</v>
      </c>
      <c r="F241" s="43" t="s">
        <v>768</v>
      </c>
      <c r="G241" s="43" t="s">
        <v>96</v>
      </c>
      <c r="H241" s="45">
        <v>704.4</v>
      </c>
      <c r="I241" s="45">
        <v>704.4</v>
      </c>
      <c r="J241" s="46">
        <v>109182</v>
      </c>
      <c r="K241" s="44">
        <v>4</v>
      </c>
      <c r="L241" s="44">
        <v>2</v>
      </c>
      <c r="M241" s="47">
        <v>42514</v>
      </c>
      <c r="N241" s="43" t="s">
        <v>111</v>
      </c>
      <c r="O241" s="43" t="s">
        <v>101</v>
      </c>
      <c r="P241" s="43" t="s">
        <v>102</v>
      </c>
    </row>
    <row r="242" spans="1:16" x14ac:dyDescent="0.25">
      <c r="A242" s="59">
        <v>230</v>
      </c>
      <c r="B242" s="43" t="s">
        <v>779</v>
      </c>
      <c r="C242" s="44">
        <v>661178</v>
      </c>
      <c r="D242" s="43" t="s">
        <v>780</v>
      </c>
      <c r="E242" s="43" t="s">
        <v>781</v>
      </c>
      <c r="F242" s="43" t="s">
        <v>782</v>
      </c>
      <c r="G242" s="43" t="s">
        <v>96</v>
      </c>
      <c r="H242" s="45">
        <v>800</v>
      </c>
      <c r="I242" s="45">
        <v>800</v>
      </c>
      <c r="J242" s="46">
        <v>52000</v>
      </c>
      <c r="K242" s="44">
        <v>4</v>
      </c>
      <c r="L242" s="44">
        <v>2</v>
      </c>
      <c r="M242" s="47">
        <v>42797</v>
      </c>
      <c r="N242" s="43" t="s">
        <v>111</v>
      </c>
      <c r="O242" s="43" t="s">
        <v>101</v>
      </c>
      <c r="P242" s="43" t="s">
        <v>102</v>
      </c>
    </row>
    <row r="243" spans="1:16" x14ac:dyDescent="0.25">
      <c r="A243" s="59">
        <v>231</v>
      </c>
      <c r="B243" s="43" t="s">
        <v>783</v>
      </c>
      <c r="C243" s="44">
        <v>21725</v>
      </c>
      <c r="D243" s="43" t="s">
        <v>784</v>
      </c>
      <c r="E243" s="43" t="s">
        <v>785</v>
      </c>
      <c r="F243" s="43" t="s">
        <v>768</v>
      </c>
      <c r="G243" s="43" t="s">
        <v>96</v>
      </c>
      <c r="H243" s="45">
        <v>442</v>
      </c>
      <c r="I243" s="45">
        <v>442</v>
      </c>
      <c r="J243" s="46">
        <v>39227.5</v>
      </c>
      <c r="K243" s="44">
        <v>8</v>
      </c>
      <c r="L243" s="44">
        <v>2</v>
      </c>
      <c r="M243" s="47">
        <v>42422</v>
      </c>
      <c r="N243" s="43" t="s">
        <v>122</v>
      </c>
      <c r="O243" s="43" t="s">
        <v>101</v>
      </c>
      <c r="P243" s="43" t="s">
        <v>102</v>
      </c>
    </row>
    <row r="244" spans="1:16" x14ac:dyDescent="0.25">
      <c r="A244" s="59">
        <v>232</v>
      </c>
      <c r="B244" s="43" t="s">
        <v>786</v>
      </c>
      <c r="C244" s="44">
        <v>254725</v>
      </c>
      <c r="D244" s="43" t="s">
        <v>787</v>
      </c>
      <c r="E244" s="43" t="s">
        <v>788</v>
      </c>
      <c r="F244" s="43" t="s">
        <v>751</v>
      </c>
      <c r="G244" s="43" t="s">
        <v>132</v>
      </c>
      <c r="H244" s="45">
        <v>462.31</v>
      </c>
      <c r="I244" s="45">
        <v>344.3</v>
      </c>
      <c r="J244" s="46">
        <v>24961.75</v>
      </c>
      <c r="K244" s="44">
        <v>4</v>
      </c>
      <c r="L244" s="44">
        <v>2</v>
      </c>
      <c r="M244" s="47">
        <v>42436</v>
      </c>
      <c r="N244" s="43" t="s">
        <v>111</v>
      </c>
      <c r="O244" s="43" t="s">
        <v>101</v>
      </c>
      <c r="P244" s="43" t="s">
        <v>102</v>
      </c>
    </row>
    <row r="245" spans="1:16" x14ac:dyDescent="0.25">
      <c r="A245" s="59">
        <v>233</v>
      </c>
      <c r="B245" s="43" t="s">
        <v>789</v>
      </c>
      <c r="C245" s="44">
        <v>47810</v>
      </c>
      <c r="D245" s="43" t="s">
        <v>790</v>
      </c>
      <c r="E245" s="43" t="s">
        <v>791</v>
      </c>
      <c r="F245" s="43" t="s">
        <v>743</v>
      </c>
      <c r="G245" s="43" t="s">
        <v>96</v>
      </c>
      <c r="H245" s="45">
        <v>531</v>
      </c>
      <c r="I245" s="45">
        <v>169</v>
      </c>
      <c r="J245" s="46">
        <v>19435</v>
      </c>
      <c r="K245" s="44">
        <v>4</v>
      </c>
      <c r="L245" s="44">
        <v>2</v>
      </c>
      <c r="M245" s="47">
        <v>42548</v>
      </c>
      <c r="N245" s="43" t="s">
        <v>111</v>
      </c>
      <c r="O245" s="43" t="s">
        <v>101</v>
      </c>
      <c r="P245" s="43" t="s">
        <v>102</v>
      </c>
    </row>
    <row r="246" spans="1:16" x14ac:dyDescent="0.25">
      <c r="A246" s="59">
        <v>234</v>
      </c>
      <c r="B246" s="43" t="s">
        <v>792</v>
      </c>
      <c r="C246" s="44">
        <v>1817</v>
      </c>
      <c r="D246" s="43" t="s">
        <v>793</v>
      </c>
      <c r="E246" s="43" t="s">
        <v>794</v>
      </c>
      <c r="F246" s="43" t="s">
        <v>768</v>
      </c>
      <c r="G246" s="43" t="s">
        <v>96</v>
      </c>
      <c r="H246" s="45">
        <v>418</v>
      </c>
      <c r="I246" s="45">
        <v>70.8</v>
      </c>
      <c r="J246" s="46">
        <v>12744</v>
      </c>
      <c r="K246" s="44">
        <v>4</v>
      </c>
      <c r="L246" s="44">
        <v>2</v>
      </c>
      <c r="M246" s="47">
        <v>42872</v>
      </c>
      <c r="N246" s="43" t="s">
        <v>111</v>
      </c>
      <c r="O246" s="43" t="s">
        <v>101</v>
      </c>
      <c r="P246" s="43" t="s">
        <v>102</v>
      </c>
    </row>
    <row r="247" spans="1:16" x14ac:dyDescent="0.25">
      <c r="A247" s="59">
        <v>235</v>
      </c>
      <c r="B247" s="43" t="s">
        <v>795</v>
      </c>
      <c r="C247" s="44">
        <v>3638401</v>
      </c>
      <c r="D247" s="43" t="s">
        <v>796</v>
      </c>
      <c r="E247" s="43" t="s">
        <v>797</v>
      </c>
      <c r="F247" s="43" t="s">
        <v>768</v>
      </c>
      <c r="G247" s="43" t="s">
        <v>96</v>
      </c>
      <c r="H247" s="45">
        <v>1576</v>
      </c>
      <c r="I247" s="45">
        <v>450</v>
      </c>
      <c r="J247" s="46">
        <v>82500</v>
      </c>
      <c r="K247" s="44">
        <v>6</v>
      </c>
      <c r="L247" s="44">
        <v>2</v>
      </c>
      <c r="M247" s="47">
        <v>42871</v>
      </c>
      <c r="N247" s="43" t="s">
        <v>100</v>
      </c>
      <c r="O247" s="43" t="s">
        <v>101</v>
      </c>
      <c r="P247" s="43" t="s">
        <v>102</v>
      </c>
    </row>
    <row r="248" spans="1:16" x14ac:dyDescent="0.25">
      <c r="A248" s="59">
        <v>236</v>
      </c>
      <c r="B248" s="43" t="s">
        <v>798</v>
      </c>
      <c r="C248" s="44">
        <v>71894</v>
      </c>
      <c r="D248" s="43" t="s">
        <v>799</v>
      </c>
      <c r="E248" s="43" t="s">
        <v>800</v>
      </c>
      <c r="F248" s="43" t="s">
        <v>801</v>
      </c>
      <c r="G248" s="43" t="s">
        <v>96</v>
      </c>
      <c r="H248" s="45">
        <v>504</v>
      </c>
      <c r="I248" s="45">
        <v>201.12</v>
      </c>
      <c r="J248" s="46">
        <v>16089.6</v>
      </c>
      <c r="K248" s="44">
        <v>4</v>
      </c>
      <c r="L248" s="44">
        <v>2</v>
      </c>
      <c r="M248" s="47">
        <v>42900</v>
      </c>
      <c r="N248" s="43" t="s">
        <v>111</v>
      </c>
      <c r="O248" s="43" t="s">
        <v>101</v>
      </c>
      <c r="P248" s="43" t="s">
        <v>102</v>
      </c>
    </row>
    <row r="249" spans="1:16" x14ac:dyDescent="0.25">
      <c r="A249" s="59">
        <v>237</v>
      </c>
      <c r="B249" s="43" t="s">
        <v>802</v>
      </c>
      <c r="C249" s="44">
        <v>254731</v>
      </c>
      <c r="D249" s="43" t="s">
        <v>804</v>
      </c>
      <c r="E249" s="43" t="s">
        <v>805</v>
      </c>
      <c r="F249" s="43" t="s">
        <v>751</v>
      </c>
      <c r="G249" s="43" t="s">
        <v>803</v>
      </c>
      <c r="H249" s="45">
        <v>448.16</v>
      </c>
      <c r="I249" s="45">
        <v>422</v>
      </c>
      <c r="J249" s="46">
        <v>30595</v>
      </c>
      <c r="K249" s="44">
        <v>4</v>
      </c>
      <c r="L249" s="44">
        <v>2</v>
      </c>
      <c r="M249" s="47">
        <v>42906</v>
      </c>
      <c r="N249" s="43" t="s">
        <v>111</v>
      </c>
      <c r="O249" s="43" t="s">
        <v>101</v>
      </c>
      <c r="P249" s="43" t="s">
        <v>102</v>
      </c>
    </row>
    <row r="250" spans="1:16" x14ac:dyDescent="0.25">
      <c r="A250" s="59">
        <v>238</v>
      </c>
      <c r="B250" s="43" t="s">
        <v>806</v>
      </c>
      <c r="C250" s="44">
        <v>53422</v>
      </c>
      <c r="D250" s="43" t="s">
        <v>807</v>
      </c>
      <c r="E250" s="43" t="s">
        <v>295</v>
      </c>
      <c r="F250" s="43" t="s">
        <v>751</v>
      </c>
      <c r="G250" s="43" t="s">
        <v>803</v>
      </c>
      <c r="H250" s="45">
        <v>1360</v>
      </c>
      <c r="I250" s="45">
        <v>1360</v>
      </c>
      <c r="J250" s="46">
        <v>98600</v>
      </c>
      <c r="K250" s="44">
        <v>4</v>
      </c>
      <c r="L250" s="44">
        <v>2</v>
      </c>
      <c r="M250" s="47">
        <v>42912</v>
      </c>
      <c r="N250" s="43" t="s">
        <v>111</v>
      </c>
      <c r="O250" s="43" t="s">
        <v>101</v>
      </c>
      <c r="P250" s="43" t="s">
        <v>102</v>
      </c>
    </row>
    <row r="251" spans="1:16" x14ac:dyDescent="0.25">
      <c r="A251" s="59">
        <v>239</v>
      </c>
      <c r="B251" s="43" t="s">
        <v>808</v>
      </c>
      <c r="C251" s="44">
        <v>241638</v>
      </c>
      <c r="D251" s="43" t="s">
        <v>400</v>
      </c>
      <c r="E251" s="43" t="s">
        <v>401</v>
      </c>
      <c r="F251" s="43" t="s">
        <v>801</v>
      </c>
      <c r="G251" s="43" t="s">
        <v>96</v>
      </c>
      <c r="H251" s="45">
        <v>2485</v>
      </c>
      <c r="I251" s="45">
        <v>78.22</v>
      </c>
      <c r="J251" s="46">
        <v>3177.69</v>
      </c>
      <c r="K251" s="44">
        <v>4</v>
      </c>
      <c r="L251" s="44">
        <v>2</v>
      </c>
      <c r="M251" s="47">
        <v>42912</v>
      </c>
      <c r="N251" s="43" t="s">
        <v>402</v>
      </c>
      <c r="O251" s="43" t="s">
        <v>101</v>
      </c>
      <c r="P251" s="43" t="s">
        <v>102</v>
      </c>
    </row>
    <row r="252" spans="1:16" x14ac:dyDescent="0.25">
      <c r="A252" s="59">
        <v>240</v>
      </c>
      <c r="B252" s="43" t="s">
        <v>809</v>
      </c>
      <c r="C252" s="44">
        <v>35950</v>
      </c>
      <c r="D252" s="43" t="s">
        <v>810</v>
      </c>
      <c r="E252" s="43" t="s">
        <v>811</v>
      </c>
      <c r="F252" s="43" t="s">
        <v>748</v>
      </c>
      <c r="G252" s="43" t="s">
        <v>96</v>
      </c>
      <c r="H252" s="45">
        <v>686.95</v>
      </c>
      <c r="I252" s="45">
        <v>673.34</v>
      </c>
      <c r="J252" s="46">
        <v>74067.399999999994</v>
      </c>
      <c r="K252" s="44">
        <v>4</v>
      </c>
      <c r="L252" s="44">
        <v>2</v>
      </c>
      <c r="M252" s="47">
        <v>42767</v>
      </c>
      <c r="N252" s="43" t="s">
        <v>111</v>
      </c>
      <c r="O252" s="43" t="s">
        <v>101</v>
      </c>
      <c r="P252" s="43" t="s">
        <v>102</v>
      </c>
    </row>
    <row r="253" spans="1:16" x14ac:dyDescent="0.25">
      <c r="A253" s="59">
        <v>241</v>
      </c>
      <c r="B253" s="43" t="s">
        <v>812</v>
      </c>
      <c r="C253" s="44">
        <v>34071</v>
      </c>
      <c r="D253" s="43" t="s">
        <v>813</v>
      </c>
      <c r="E253" s="43" t="s">
        <v>544</v>
      </c>
      <c r="F253" s="43" t="s">
        <v>782</v>
      </c>
      <c r="G253" s="43" t="s">
        <v>96</v>
      </c>
      <c r="H253" s="45">
        <v>800</v>
      </c>
      <c r="I253" s="45">
        <v>420.45</v>
      </c>
      <c r="J253" s="46">
        <v>36789.379999999997</v>
      </c>
      <c r="K253" s="44">
        <v>4</v>
      </c>
      <c r="L253" s="44">
        <v>2</v>
      </c>
      <c r="M253" s="47">
        <v>42766</v>
      </c>
      <c r="N253" s="43" t="s">
        <v>111</v>
      </c>
      <c r="O253" s="43" t="s">
        <v>101</v>
      </c>
      <c r="P253" s="43" t="s">
        <v>102</v>
      </c>
    </row>
    <row r="254" spans="1:16" x14ac:dyDescent="0.25">
      <c r="A254" s="59">
        <v>242</v>
      </c>
      <c r="B254" s="43" t="s">
        <v>812</v>
      </c>
      <c r="C254" s="44">
        <v>312435</v>
      </c>
      <c r="D254" s="43" t="s">
        <v>757</v>
      </c>
      <c r="E254" s="43" t="s">
        <v>758</v>
      </c>
      <c r="F254" s="43" t="s">
        <v>751</v>
      </c>
      <c r="G254" s="43" t="s">
        <v>132</v>
      </c>
      <c r="H254" s="45">
        <v>450</v>
      </c>
      <c r="I254" s="45">
        <v>68.5</v>
      </c>
      <c r="J254" s="46">
        <v>4966.25</v>
      </c>
      <c r="K254" s="44">
        <v>4</v>
      </c>
      <c r="L254" s="44">
        <v>2</v>
      </c>
      <c r="M254" s="47">
        <v>42773</v>
      </c>
      <c r="N254" s="43" t="s">
        <v>111</v>
      </c>
      <c r="O254" s="43" t="s">
        <v>101</v>
      </c>
      <c r="P254" s="43" t="s">
        <v>102</v>
      </c>
    </row>
    <row r="255" spans="1:16" x14ac:dyDescent="0.25">
      <c r="A255" s="59">
        <v>243</v>
      </c>
      <c r="B255" s="43" t="s">
        <v>814</v>
      </c>
      <c r="C255" s="44">
        <v>2963</v>
      </c>
      <c r="D255" s="43" t="s">
        <v>815</v>
      </c>
      <c r="E255" s="43" t="s">
        <v>816</v>
      </c>
      <c r="F255" s="43" t="s">
        <v>801</v>
      </c>
      <c r="G255" s="43" t="s">
        <v>96</v>
      </c>
      <c r="H255" s="45">
        <v>2515</v>
      </c>
      <c r="I255" s="45">
        <v>875</v>
      </c>
      <c r="J255" s="46">
        <v>150000</v>
      </c>
      <c r="K255" s="44">
        <v>3</v>
      </c>
      <c r="L255" s="44">
        <v>2</v>
      </c>
      <c r="M255" s="47">
        <v>42941</v>
      </c>
      <c r="N255" s="43" t="s">
        <v>817</v>
      </c>
      <c r="O255" s="43" t="s">
        <v>101</v>
      </c>
      <c r="P255" s="43" t="s">
        <v>102</v>
      </c>
    </row>
    <row r="256" spans="1:16" x14ac:dyDescent="0.25">
      <c r="A256" s="59">
        <v>244</v>
      </c>
      <c r="B256" s="43" t="s">
        <v>818</v>
      </c>
      <c r="C256" s="44">
        <v>51797</v>
      </c>
      <c r="D256" s="43" t="s">
        <v>819</v>
      </c>
      <c r="E256" s="43" t="s">
        <v>820</v>
      </c>
      <c r="F256" s="43" t="s">
        <v>743</v>
      </c>
      <c r="G256" s="43" t="s">
        <v>96</v>
      </c>
      <c r="H256" s="45">
        <v>575.29999999999995</v>
      </c>
      <c r="I256" s="45">
        <v>575.29999999999995</v>
      </c>
      <c r="J256" s="46">
        <v>63283</v>
      </c>
      <c r="K256" s="44">
        <v>4</v>
      </c>
      <c r="L256" s="44">
        <v>2</v>
      </c>
      <c r="M256" s="47">
        <v>42976</v>
      </c>
      <c r="N256" s="43" t="s">
        <v>111</v>
      </c>
      <c r="O256" s="43" t="s">
        <v>101</v>
      </c>
      <c r="P256" s="43" t="s">
        <v>102</v>
      </c>
    </row>
    <row r="257" spans="1:16" x14ac:dyDescent="0.25">
      <c r="A257" s="59">
        <v>245</v>
      </c>
      <c r="B257" s="43" t="s">
        <v>821</v>
      </c>
      <c r="C257" s="44">
        <v>97506</v>
      </c>
      <c r="D257" s="43" t="s">
        <v>822</v>
      </c>
      <c r="E257" s="43" t="s">
        <v>823</v>
      </c>
      <c r="F257" s="43" t="s">
        <v>768</v>
      </c>
      <c r="G257" s="43" t="s">
        <v>96</v>
      </c>
      <c r="H257" s="45">
        <v>400.55</v>
      </c>
      <c r="I257" s="45">
        <v>400.55</v>
      </c>
      <c r="J257" s="46">
        <v>78107.25</v>
      </c>
      <c r="K257" s="44">
        <v>4</v>
      </c>
      <c r="L257" s="44">
        <v>2</v>
      </c>
      <c r="M257" s="47">
        <v>42746</v>
      </c>
      <c r="N257" s="43" t="s">
        <v>107</v>
      </c>
      <c r="O257" s="43" t="s">
        <v>101</v>
      </c>
      <c r="P257" s="43" t="s">
        <v>102</v>
      </c>
    </row>
    <row r="258" spans="1:16" x14ac:dyDescent="0.25">
      <c r="A258" s="59">
        <v>246</v>
      </c>
      <c r="B258" s="43" t="s">
        <v>824</v>
      </c>
      <c r="C258" s="44">
        <v>407063</v>
      </c>
      <c r="D258" s="43" t="s">
        <v>825</v>
      </c>
      <c r="E258" s="43" t="s">
        <v>826</v>
      </c>
      <c r="F258" s="43" t="s">
        <v>827</v>
      </c>
      <c r="G258" s="43" t="s">
        <v>803</v>
      </c>
      <c r="H258" s="45">
        <v>512</v>
      </c>
      <c r="I258" s="45">
        <v>358.4</v>
      </c>
      <c r="J258" s="46">
        <v>39253.33</v>
      </c>
      <c r="K258" s="44">
        <v>3</v>
      </c>
      <c r="L258" s="44">
        <v>2</v>
      </c>
      <c r="M258" s="47">
        <v>42817</v>
      </c>
      <c r="N258" s="43" t="s">
        <v>817</v>
      </c>
      <c r="O258" s="43" t="s">
        <v>101</v>
      </c>
      <c r="P258" s="43" t="s">
        <v>102</v>
      </c>
    </row>
    <row r="259" spans="1:16" x14ac:dyDescent="0.25">
      <c r="A259" s="59">
        <v>247</v>
      </c>
      <c r="B259" s="43" t="s">
        <v>828</v>
      </c>
      <c r="C259" s="44">
        <v>3673423</v>
      </c>
      <c r="D259" s="43" t="s">
        <v>829</v>
      </c>
      <c r="E259" s="43" t="s">
        <v>830</v>
      </c>
      <c r="F259" s="43" t="s">
        <v>751</v>
      </c>
      <c r="G259" s="43" t="s">
        <v>803</v>
      </c>
      <c r="H259" s="45">
        <v>944.3</v>
      </c>
      <c r="I259" s="45">
        <v>944.3</v>
      </c>
      <c r="J259" s="46">
        <v>125119.75</v>
      </c>
      <c r="K259" s="44">
        <v>4</v>
      </c>
      <c r="L259" s="44">
        <v>2</v>
      </c>
      <c r="M259" s="47">
        <v>43224</v>
      </c>
      <c r="N259" s="43" t="s">
        <v>111</v>
      </c>
      <c r="O259" s="43" t="s">
        <v>101</v>
      </c>
      <c r="P259" s="43" t="s">
        <v>102</v>
      </c>
    </row>
    <row r="260" spans="1:16" x14ac:dyDescent="0.25">
      <c r="A260" s="59">
        <v>248</v>
      </c>
      <c r="B260" s="43" t="s">
        <v>831</v>
      </c>
      <c r="C260" s="44">
        <v>329111</v>
      </c>
      <c r="D260" s="43" t="s">
        <v>832</v>
      </c>
      <c r="E260" s="43" t="s">
        <v>833</v>
      </c>
      <c r="F260" s="43" t="s">
        <v>834</v>
      </c>
      <c r="G260" s="43" t="s">
        <v>803</v>
      </c>
      <c r="H260" s="45">
        <v>562.52</v>
      </c>
      <c r="I260" s="45">
        <v>268.11</v>
      </c>
      <c r="J260" s="46">
        <v>20555.099999999999</v>
      </c>
      <c r="K260" s="44">
        <v>3</v>
      </c>
      <c r="L260" s="44">
        <v>1</v>
      </c>
      <c r="M260" s="47">
        <v>43034</v>
      </c>
      <c r="N260" s="43" t="s">
        <v>835</v>
      </c>
      <c r="O260" s="43" t="s">
        <v>101</v>
      </c>
      <c r="P260" s="43" t="s">
        <v>102</v>
      </c>
    </row>
    <row r="261" spans="1:16" x14ac:dyDescent="0.25">
      <c r="A261" s="59">
        <v>249</v>
      </c>
      <c r="B261" s="43" t="s">
        <v>836</v>
      </c>
      <c r="C261" s="44">
        <v>19252</v>
      </c>
      <c r="D261" s="43" t="s">
        <v>837</v>
      </c>
      <c r="E261" s="43" t="s">
        <v>838</v>
      </c>
      <c r="F261" s="43" t="s">
        <v>801</v>
      </c>
      <c r="G261" s="43" t="s">
        <v>96</v>
      </c>
      <c r="H261" s="45">
        <v>2636.92</v>
      </c>
      <c r="I261" s="45">
        <v>415</v>
      </c>
      <c r="J261" s="46">
        <v>84976.07</v>
      </c>
      <c r="K261" s="44">
        <v>3</v>
      </c>
      <c r="L261" s="44">
        <v>1</v>
      </c>
      <c r="M261" s="47">
        <v>43201</v>
      </c>
      <c r="N261" s="43" t="s">
        <v>817</v>
      </c>
      <c r="O261" s="43" t="s">
        <v>101</v>
      </c>
      <c r="P261" s="43" t="s">
        <v>102</v>
      </c>
    </row>
    <row r="262" spans="1:16" x14ac:dyDescent="0.25">
      <c r="A262" s="59">
        <v>250</v>
      </c>
      <c r="B262" s="43" t="s">
        <v>839</v>
      </c>
      <c r="C262" s="44">
        <v>2963</v>
      </c>
      <c r="D262" s="43" t="s">
        <v>815</v>
      </c>
      <c r="E262" s="43" t="s">
        <v>840</v>
      </c>
      <c r="F262" s="43" t="s">
        <v>801</v>
      </c>
      <c r="G262" s="43" t="s">
        <v>96</v>
      </c>
      <c r="H262" s="45">
        <v>2515</v>
      </c>
      <c r="I262" s="45">
        <v>170</v>
      </c>
      <c r="J262" s="46">
        <v>34809.519999999997</v>
      </c>
      <c r="K262" s="44">
        <v>3</v>
      </c>
      <c r="L262" s="44">
        <v>2</v>
      </c>
      <c r="M262" s="47">
        <v>43234</v>
      </c>
      <c r="N262" s="43" t="s">
        <v>817</v>
      </c>
      <c r="O262" s="43" t="s">
        <v>101</v>
      </c>
      <c r="P262" s="43" t="s">
        <v>102</v>
      </c>
    </row>
    <row r="263" spans="1:16" x14ac:dyDescent="0.25">
      <c r="A263" s="59">
        <v>251</v>
      </c>
      <c r="B263" s="43" t="s">
        <v>841</v>
      </c>
      <c r="C263" s="44">
        <v>281763</v>
      </c>
      <c r="D263" s="43" t="s">
        <v>843</v>
      </c>
      <c r="E263" s="43" t="s">
        <v>844</v>
      </c>
      <c r="F263" s="43" t="s">
        <v>845</v>
      </c>
      <c r="G263" s="43" t="s">
        <v>842</v>
      </c>
      <c r="H263" s="45">
        <v>469.25</v>
      </c>
      <c r="I263" s="45">
        <v>225.24</v>
      </c>
      <c r="J263" s="46">
        <v>31533.599999999999</v>
      </c>
      <c r="K263" s="44">
        <v>4</v>
      </c>
      <c r="L263" s="44">
        <v>2</v>
      </c>
      <c r="M263" s="47">
        <v>43257</v>
      </c>
      <c r="N263" s="43" t="s">
        <v>111</v>
      </c>
      <c r="O263" s="43" t="s">
        <v>101</v>
      </c>
      <c r="P263" s="43" t="s">
        <v>102</v>
      </c>
    </row>
    <row r="264" spans="1:16" x14ac:dyDescent="0.25">
      <c r="A264" s="59">
        <v>252</v>
      </c>
      <c r="B264" s="43" t="s">
        <v>846</v>
      </c>
      <c r="C264" s="44">
        <v>631805</v>
      </c>
      <c r="D264" s="43" t="s">
        <v>847</v>
      </c>
      <c r="E264" s="43" t="s">
        <v>848</v>
      </c>
      <c r="F264" s="43" t="s">
        <v>849</v>
      </c>
      <c r="G264" s="43" t="s">
        <v>842</v>
      </c>
      <c r="H264" s="45">
        <v>3903.11</v>
      </c>
      <c r="I264" s="45">
        <v>1249.2</v>
      </c>
      <c r="J264" s="46">
        <v>356913.89</v>
      </c>
      <c r="K264" s="44">
        <v>2</v>
      </c>
      <c r="L264" s="44">
        <v>1</v>
      </c>
      <c r="M264" s="47">
        <v>43270</v>
      </c>
      <c r="N264" s="43" t="s">
        <v>850</v>
      </c>
      <c r="O264" s="43" t="s">
        <v>101</v>
      </c>
      <c r="P264" s="43" t="s">
        <v>102</v>
      </c>
    </row>
    <row r="265" spans="1:16" x14ac:dyDescent="0.25">
      <c r="A265" s="59">
        <v>253</v>
      </c>
      <c r="B265" s="43" t="s">
        <v>851</v>
      </c>
      <c r="C265" s="44">
        <v>254214</v>
      </c>
      <c r="D265" s="43" t="s">
        <v>852</v>
      </c>
      <c r="E265" s="43" t="s">
        <v>853</v>
      </c>
      <c r="F265" s="43" t="s">
        <v>751</v>
      </c>
      <c r="G265" s="43" t="s">
        <v>803</v>
      </c>
      <c r="H265" s="45">
        <v>453.4</v>
      </c>
      <c r="I265" s="45">
        <v>194</v>
      </c>
      <c r="J265" s="46">
        <v>25705</v>
      </c>
      <c r="K265" s="44">
        <v>4</v>
      </c>
      <c r="L265" s="44">
        <v>1</v>
      </c>
      <c r="M265" s="47">
        <v>43287</v>
      </c>
      <c r="N265" s="43" t="s">
        <v>111</v>
      </c>
      <c r="O265" s="43" t="s">
        <v>101</v>
      </c>
      <c r="P265" s="43" t="s">
        <v>102</v>
      </c>
    </row>
    <row r="266" spans="1:16" x14ac:dyDescent="0.25">
      <c r="A266" s="59">
        <v>254</v>
      </c>
      <c r="B266" s="43" t="s">
        <v>854</v>
      </c>
      <c r="C266" s="44">
        <v>227865</v>
      </c>
      <c r="D266" s="43" t="s">
        <v>855</v>
      </c>
      <c r="E266" s="43" t="s">
        <v>856</v>
      </c>
      <c r="F266" s="43" t="s">
        <v>857</v>
      </c>
      <c r="G266" s="43" t="s">
        <v>803</v>
      </c>
      <c r="H266" s="45">
        <v>755</v>
      </c>
      <c r="I266" s="45">
        <v>600</v>
      </c>
      <c r="J266" s="46">
        <v>30000</v>
      </c>
      <c r="K266" s="44">
        <v>4</v>
      </c>
      <c r="L266" s="44">
        <v>2</v>
      </c>
      <c r="M266" s="47">
        <v>42996</v>
      </c>
      <c r="N266" s="43" t="s">
        <v>107</v>
      </c>
      <c r="O266" s="43" t="s">
        <v>101</v>
      </c>
      <c r="P266" s="43" t="s">
        <v>102</v>
      </c>
    </row>
    <row r="267" spans="1:16" x14ac:dyDescent="0.25">
      <c r="A267" s="59">
        <v>255</v>
      </c>
      <c r="B267" s="43" t="s">
        <v>858</v>
      </c>
      <c r="C267" s="44">
        <v>4881</v>
      </c>
      <c r="D267" s="43" t="s">
        <v>859</v>
      </c>
      <c r="E267" s="43" t="s">
        <v>860</v>
      </c>
      <c r="F267" s="43" t="s">
        <v>748</v>
      </c>
      <c r="G267" s="43" t="s">
        <v>96</v>
      </c>
      <c r="H267" s="45">
        <v>899.63</v>
      </c>
      <c r="I267" s="45">
        <v>899.63</v>
      </c>
      <c r="J267" s="46">
        <v>118451.28</v>
      </c>
      <c r="K267" s="44">
        <v>6</v>
      </c>
      <c r="L267" s="44">
        <v>2</v>
      </c>
      <c r="M267" s="47">
        <v>43264</v>
      </c>
      <c r="N267" s="43" t="s">
        <v>100</v>
      </c>
      <c r="O267" s="43" t="s">
        <v>101</v>
      </c>
      <c r="P267" s="43" t="s">
        <v>102</v>
      </c>
    </row>
    <row r="268" spans="1:16" x14ac:dyDescent="0.25">
      <c r="A268" s="59">
        <v>256</v>
      </c>
      <c r="B268" s="43" t="s">
        <v>861</v>
      </c>
      <c r="C268" s="44">
        <v>281763</v>
      </c>
      <c r="D268" s="43" t="s">
        <v>843</v>
      </c>
      <c r="E268" s="43" t="s">
        <v>844</v>
      </c>
      <c r="F268" s="43" t="s">
        <v>845</v>
      </c>
      <c r="G268" s="43" t="s">
        <v>842</v>
      </c>
      <c r="H268" s="45">
        <v>469.25</v>
      </c>
      <c r="I268" s="45">
        <v>151.56</v>
      </c>
      <c r="J268" s="46">
        <v>21218.400000000001</v>
      </c>
      <c r="K268" s="44">
        <v>4</v>
      </c>
      <c r="L268" s="44">
        <v>2</v>
      </c>
      <c r="M268" s="47">
        <v>43307</v>
      </c>
      <c r="N268" s="43" t="s">
        <v>111</v>
      </c>
      <c r="O268" s="43" t="s">
        <v>101</v>
      </c>
      <c r="P268" s="43" t="s">
        <v>102</v>
      </c>
    </row>
    <row r="269" spans="1:16" x14ac:dyDescent="0.25">
      <c r="A269" s="59">
        <v>257</v>
      </c>
      <c r="B269" s="43" t="s">
        <v>862</v>
      </c>
      <c r="C269" s="44">
        <v>88937</v>
      </c>
      <c r="D269" s="43" t="s">
        <v>863</v>
      </c>
      <c r="E269" s="43" t="s">
        <v>864</v>
      </c>
      <c r="F269" s="43" t="s">
        <v>743</v>
      </c>
      <c r="G269" s="43" t="s">
        <v>96</v>
      </c>
      <c r="H269" s="45">
        <v>630</v>
      </c>
      <c r="I269" s="45">
        <v>584.04</v>
      </c>
      <c r="J269" s="46">
        <v>39422.699999999997</v>
      </c>
      <c r="K269" s="44">
        <v>4</v>
      </c>
      <c r="L269" s="44">
        <v>2</v>
      </c>
      <c r="M269" s="47">
        <v>43048</v>
      </c>
      <c r="N269" s="43" t="s">
        <v>107</v>
      </c>
      <c r="O269" s="43" t="s">
        <v>101</v>
      </c>
      <c r="P269" s="43" t="s">
        <v>102</v>
      </c>
    </row>
    <row r="270" spans="1:16" x14ac:dyDescent="0.25">
      <c r="A270" s="59">
        <v>258</v>
      </c>
      <c r="B270" s="43" t="s">
        <v>865</v>
      </c>
      <c r="C270" s="44">
        <v>644275</v>
      </c>
      <c r="D270" s="43" t="s">
        <v>866</v>
      </c>
      <c r="E270" s="43" t="s">
        <v>867</v>
      </c>
      <c r="F270" s="43" t="s">
        <v>868</v>
      </c>
      <c r="G270" s="43" t="s">
        <v>96</v>
      </c>
      <c r="H270" s="45">
        <v>6960.58</v>
      </c>
      <c r="I270" s="45">
        <v>3303.74</v>
      </c>
      <c r="J270" s="46">
        <v>96880</v>
      </c>
      <c r="K270" s="44">
        <v>10</v>
      </c>
      <c r="L270" s="44">
        <v>2</v>
      </c>
      <c r="M270" s="47">
        <v>43391</v>
      </c>
      <c r="N270" s="43" t="s">
        <v>869</v>
      </c>
      <c r="O270" s="43" t="s">
        <v>101</v>
      </c>
      <c r="P270" s="43" t="s">
        <v>102</v>
      </c>
    </row>
    <row r="271" spans="1:16" x14ac:dyDescent="0.25">
      <c r="A271" s="59">
        <v>259</v>
      </c>
      <c r="B271" s="43" t="s">
        <v>870</v>
      </c>
      <c r="C271" s="44">
        <v>1504</v>
      </c>
      <c r="D271" s="43" t="s">
        <v>871</v>
      </c>
      <c r="E271" s="43" t="s">
        <v>872</v>
      </c>
      <c r="F271" s="43" t="s">
        <v>873</v>
      </c>
      <c r="G271" s="43" t="s">
        <v>96</v>
      </c>
      <c r="H271" s="45">
        <v>724.59</v>
      </c>
      <c r="I271" s="45">
        <v>724.59</v>
      </c>
      <c r="J271" s="46">
        <v>77893.429999999993</v>
      </c>
      <c r="K271" s="44">
        <v>4</v>
      </c>
      <c r="L271" s="44">
        <v>2</v>
      </c>
      <c r="M271" s="47">
        <v>43452</v>
      </c>
      <c r="N271" s="43" t="s">
        <v>107</v>
      </c>
      <c r="O271" s="43" t="s">
        <v>101</v>
      </c>
      <c r="P271" s="43" t="s">
        <v>102</v>
      </c>
    </row>
    <row r="272" spans="1:16" x14ac:dyDescent="0.25">
      <c r="A272" s="59">
        <v>260</v>
      </c>
      <c r="B272" s="43" t="s">
        <v>874</v>
      </c>
      <c r="C272" s="44">
        <v>407061</v>
      </c>
      <c r="D272" s="43" t="s">
        <v>875</v>
      </c>
      <c r="E272" s="43" t="s">
        <v>876</v>
      </c>
      <c r="F272" s="43" t="s">
        <v>827</v>
      </c>
      <c r="G272" s="43" t="s">
        <v>803</v>
      </c>
      <c r="H272" s="45">
        <v>528.91</v>
      </c>
      <c r="I272" s="45">
        <v>185.12</v>
      </c>
      <c r="J272" s="46">
        <v>22037.919999999998</v>
      </c>
      <c r="K272" s="44">
        <v>3</v>
      </c>
      <c r="L272" s="44">
        <v>1</v>
      </c>
      <c r="M272" s="47">
        <v>43353</v>
      </c>
      <c r="N272" s="43" t="s">
        <v>817</v>
      </c>
      <c r="O272" s="43" t="s">
        <v>101</v>
      </c>
      <c r="P272" s="43" t="s">
        <v>102</v>
      </c>
    </row>
    <row r="273" spans="1:16" x14ac:dyDescent="0.25">
      <c r="A273" s="59">
        <v>261</v>
      </c>
      <c r="B273" s="43" t="s">
        <v>877</v>
      </c>
      <c r="C273" s="44">
        <v>3681233</v>
      </c>
      <c r="D273" s="43" t="s">
        <v>878</v>
      </c>
      <c r="E273" s="43" t="s">
        <v>295</v>
      </c>
      <c r="F273" s="43" t="s">
        <v>751</v>
      </c>
      <c r="G273" s="43" t="s">
        <v>803</v>
      </c>
      <c r="H273" s="45">
        <v>1397.5</v>
      </c>
      <c r="I273" s="45">
        <v>1397.5</v>
      </c>
      <c r="J273" s="46">
        <v>185168.75</v>
      </c>
      <c r="K273" s="44">
        <v>4</v>
      </c>
      <c r="L273" s="44">
        <v>2</v>
      </c>
      <c r="M273" s="47">
        <v>43446</v>
      </c>
      <c r="N273" s="43" t="s">
        <v>111</v>
      </c>
      <c r="O273" s="43" t="s">
        <v>101</v>
      </c>
      <c r="P273" s="43" t="s">
        <v>102</v>
      </c>
    </row>
    <row r="274" spans="1:16" x14ac:dyDescent="0.25">
      <c r="A274" s="59">
        <v>262</v>
      </c>
      <c r="B274" s="43" t="s">
        <v>879</v>
      </c>
      <c r="C274" s="44">
        <v>51136</v>
      </c>
      <c r="D274" s="43" t="s">
        <v>880</v>
      </c>
      <c r="E274" s="43" t="s">
        <v>517</v>
      </c>
      <c r="F274" s="43" t="s">
        <v>748</v>
      </c>
      <c r="G274" s="43" t="s">
        <v>96</v>
      </c>
      <c r="H274" s="45">
        <v>443.94</v>
      </c>
      <c r="I274" s="45">
        <v>346.31</v>
      </c>
      <c r="J274" s="46">
        <v>45020.3</v>
      </c>
      <c r="K274" s="44">
        <v>4</v>
      </c>
      <c r="L274" s="44">
        <v>2</v>
      </c>
      <c r="M274" s="47">
        <v>43475</v>
      </c>
      <c r="N274" s="43" t="s">
        <v>111</v>
      </c>
      <c r="O274" s="43" t="s">
        <v>101</v>
      </c>
      <c r="P274" s="43" t="s">
        <v>881</v>
      </c>
    </row>
    <row r="275" spans="1:16" x14ac:dyDescent="0.25">
      <c r="A275" s="59">
        <v>263</v>
      </c>
      <c r="B275" s="43" t="s">
        <v>882</v>
      </c>
      <c r="C275" s="44">
        <v>6486</v>
      </c>
      <c r="D275" s="43" t="s">
        <v>883</v>
      </c>
      <c r="E275" s="43" t="s">
        <v>884</v>
      </c>
      <c r="F275" s="43" t="s">
        <v>748</v>
      </c>
      <c r="G275" s="43" t="s">
        <v>96</v>
      </c>
      <c r="H275" s="45">
        <v>471.54</v>
      </c>
      <c r="I275" s="45">
        <v>391</v>
      </c>
      <c r="J275" s="46">
        <v>50830</v>
      </c>
      <c r="K275" s="44">
        <v>4</v>
      </c>
      <c r="L275" s="44">
        <v>2</v>
      </c>
      <c r="M275" s="47">
        <v>43523</v>
      </c>
      <c r="N275" s="43" t="s">
        <v>111</v>
      </c>
      <c r="O275" s="43" t="s">
        <v>101</v>
      </c>
      <c r="P275" s="43" t="s">
        <v>881</v>
      </c>
    </row>
    <row r="276" spans="1:16" x14ac:dyDescent="0.25">
      <c r="A276" s="59">
        <v>264</v>
      </c>
      <c r="B276" s="43" t="s">
        <v>885</v>
      </c>
      <c r="C276" s="44">
        <v>182949</v>
      </c>
      <c r="D276" s="43" t="s">
        <v>886</v>
      </c>
      <c r="E276" s="43" t="s">
        <v>887</v>
      </c>
      <c r="F276" s="43" t="s">
        <v>768</v>
      </c>
      <c r="G276" s="43" t="s">
        <v>96</v>
      </c>
      <c r="H276" s="45">
        <v>1859.05</v>
      </c>
      <c r="I276" s="45">
        <v>1550.65</v>
      </c>
      <c r="J276" s="46">
        <v>376032.63</v>
      </c>
      <c r="K276" s="44">
        <v>4</v>
      </c>
      <c r="L276" s="44">
        <v>2</v>
      </c>
      <c r="M276" s="47">
        <v>43481</v>
      </c>
      <c r="N276" s="43" t="s">
        <v>111</v>
      </c>
      <c r="O276" s="43" t="s">
        <v>101</v>
      </c>
      <c r="P276" s="43" t="s">
        <v>881</v>
      </c>
    </row>
    <row r="277" spans="1:16" x14ac:dyDescent="0.25">
      <c r="A277" s="59">
        <v>265</v>
      </c>
      <c r="B277" s="43" t="s">
        <v>888</v>
      </c>
      <c r="C277" s="44">
        <v>408356</v>
      </c>
      <c r="D277" s="43" t="s">
        <v>889</v>
      </c>
      <c r="E277" s="43" t="s">
        <v>592</v>
      </c>
      <c r="F277" s="43" t="s">
        <v>827</v>
      </c>
      <c r="G277" s="43" t="s">
        <v>803</v>
      </c>
      <c r="H277" s="45">
        <v>615.11</v>
      </c>
      <c r="I277" s="45">
        <v>430.08</v>
      </c>
      <c r="J277" s="46">
        <v>51199.64</v>
      </c>
      <c r="K277" s="44">
        <v>3</v>
      </c>
      <c r="L277" s="44">
        <v>2</v>
      </c>
      <c r="M277" s="47">
        <v>43488</v>
      </c>
      <c r="N277" s="43" t="s">
        <v>817</v>
      </c>
      <c r="O277" s="43" t="s">
        <v>101</v>
      </c>
      <c r="P277" s="43" t="s">
        <v>881</v>
      </c>
    </row>
    <row r="278" spans="1:16" x14ac:dyDescent="0.25">
      <c r="A278" s="59">
        <v>266</v>
      </c>
      <c r="B278" s="43" t="s">
        <v>890</v>
      </c>
      <c r="C278" s="44">
        <v>3679612</v>
      </c>
      <c r="D278" s="43" t="s">
        <v>891</v>
      </c>
      <c r="E278" s="43" t="s">
        <v>892</v>
      </c>
      <c r="F278" s="43" t="s">
        <v>768</v>
      </c>
      <c r="G278" s="43" t="s">
        <v>96</v>
      </c>
      <c r="H278" s="45">
        <v>913.1</v>
      </c>
      <c r="I278" s="45">
        <v>92</v>
      </c>
      <c r="J278" s="46">
        <v>24380</v>
      </c>
      <c r="K278" s="44">
        <v>4</v>
      </c>
      <c r="L278" s="44">
        <v>2</v>
      </c>
      <c r="M278" s="47">
        <v>43514</v>
      </c>
      <c r="N278" s="43" t="s">
        <v>111</v>
      </c>
      <c r="O278" s="43" t="s">
        <v>101</v>
      </c>
      <c r="P278" s="43" t="s">
        <v>881</v>
      </c>
    </row>
    <row r="279" spans="1:16" x14ac:dyDescent="0.25">
      <c r="A279" s="59">
        <v>267</v>
      </c>
      <c r="B279" s="43" t="s">
        <v>893</v>
      </c>
      <c r="C279" s="44">
        <v>3565677</v>
      </c>
      <c r="D279" s="43" t="s">
        <v>894</v>
      </c>
      <c r="E279" s="43" t="s">
        <v>895</v>
      </c>
      <c r="F279" s="43" t="s">
        <v>751</v>
      </c>
      <c r="G279" s="43" t="s">
        <v>803</v>
      </c>
      <c r="H279" s="45">
        <v>1979.67</v>
      </c>
      <c r="I279" s="45">
        <v>1747.9</v>
      </c>
      <c r="J279" s="46">
        <v>231596.75</v>
      </c>
      <c r="K279" s="44">
        <v>4</v>
      </c>
      <c r="L279" s="44">
        <v>2</v>
      </c>
      <c r="M279" s="47">
        <v>43619</v>
      </c>
      <c r="N279" s="43" t="s">
        <v>111</v>
      </c>
      <c r="O279" s="43" t="s">
        <v>101</v>
      </c>
      <c r="P279" s="43" t="s">
        <v>881</v>
      </c>
    </row>
    <row r="280" spans="1:16" x14ac:dyDescent="0.25">
      <c r="A280" s="59">
        <v>268</v>
      </c>
      <c r="B280" s="43" t="s">
        <v>896</v>
      </c>
      <c r="C280" s="44">
        <v>644275</v>
      </c>
      <c r="D280" s="43" t="s">
        <v>866</v>
      </c>
      <c r="E280" s="43" t="s">
        <v>867</v>
      </c>
      <c r="F280" s="43" t="s">
        <v>868</v>
      </c>
      <c r="G280" s="43" t="s">
        <v>96</v>
      </c>
      <c r="H280" s="45">
        <v>6960.58</v>
      </c>
      <c r="I280" s="45">
        <v>150</v>
      </c>
      <c r="J280" s="46">
        <v>8400</v>
      </c>
      <c r="K280" s="44">
        <v>10</v>
      </c>
      <c r="L280" s="44">
        <v>2</v>
      </c>
      <c r="M280" s="47">
        <v>43650</v>
      </c>
      <c r="N280" s="43" t="s">
        <v>869</v>
      </c>
      <c r="O280" s="43" t="s">
        <v>101</v>
      </c>
      <c r="P280" s="43" t="s">
        <v>881</v>
      </c>
    </row>
    <row r="281" spans="1:16" x14ac:dyDescent="0.25">
      <c r="A281" s="59">
        <v>269</v>
      </c>
      <c r="B281" s="43" t="s">
        <v>897</v>
      </c>
      <c r="C281" s="44">
        <v>92312</v>
      </c>
      <c r="D281" s="43" t="s">
        <v>898</v>
      </c>
      <c r="E281" s="43" t="s">
        <v>899</v>
      </c>
      <c r="F281" s="43" t="s">
        <v>782</v>
      </c>
      <c r="G281" s="43" t="s">
        <v>96</v>
      </c>
      <c r="H281" s="45">
        <v>1707.29</v>
      </c>
      <c r="I281" s="45">
        <v>1442.3</v>
      </c>
      <c r="J281" s="46">
        <v>130708.39</v>
      </c>
      <c r="K281" s="44">
        <v>4</v>
      </c>
      <c r="L281" s="44">
        <v>2</v>
      </c>
      <c r="M281" s="47">
        <v>43494</v>
      </c>
      <c r="N281" s="43" t="s">
        <v>402</v>
      </c>
      <c r="O281" s="43" t="s">
        <v>101</v>
      </c>
      <c r="P281" s="43" t="s">
        <v>102</v>
      </c>
    </row>
    <row r="282" spans="1:16" x14ac:dyDescent="0.25">
      <c r="I282" s="55">
        <f>SUM(I13:I281)</f>
        <v>216602.15699999986</v>
      </c>
      <c r="J282" s="54">
        <f>SUM(J13:J281)</f>
        <v>19216477.354800001</v>
      </c>
      <c r="L282" s="55">
        <f>AVERAGE(L13:L281)</f>
        <v>1.9330855018587361</v>
      </c>
    </row>
    <row r="283" spans="1:16" x14ac:dyDescent="0.25">
      <c r="I283" s="55"/>
      <c r="J283" s="54"/>
      <c r="L283" s="55"/>
    </row>
    <row r="284" spans="1:16" x14ac:dyDescent="0.25">
      <c r="I284" s="55"/>
      <c r="J284" s="54"/>
      <c r="L284" s="55"/>
    </row>
    <row r="285" spans="1:16" ht="18.75" x14ac:dyDescent="0.3">
      <c r="A285" s="160" t="s">
        <v>1257</v>
      </c>
      <c r="B285" s="160"/>
      <c r="C285" s="160"/>
      <c r="D285" s="160"/>
      <c r="E285" s="160"/>
      <c r="F285" s="160"/>
      <c r="G285" s="160"/>
      <c r="H285" s="160"/>
      <c r="I285" s="160"/>
      <c r="J285" s="160"/>
      <c r="K285" s="160"/>
      <c r="L285" s="160"/>
      <c r="M285" s="160"/>
      <c r="N285" s="160"/>
      <c r="O285" s="160"/>
      <c r="P285" s="160"/>
    </row>
    <row r="286" spans="1:16" x14ac:dyDescent="0.25">
      <c r="A286" s="64" t="s">
        <v>900</v>
      </c>
      <c r="B286" s="65" t="s">
        <v>80</v>
      </c>
      <c r="C286" s="65" t="s">
        <v>81</v>
      </c>
      <c r="D286" s="65" t="s">
        <v>82</v>
      </c>
      <c r="E286" s="65" t="s">
        <v>83</v>
      </c>
      <c r="F286" s="65" t="s">
        <v>84</v>
      </c>
      <c r="G286" s="65" t="s">
        <v>85</v>
      </c>
      <c r="H286" s="65" t="s">
        <v>86</v>
      </c>
      <c r="I286" s="65" t="s">
        <v>87</v>
      </c>
      <c r="J286" s="65" t="s">
        <v>88</v>
      </c>
      <c r="K286" s="65" t="s">
        <v>89</v>
      </c>
      <c r="L286" s="65" t="s">
        <v>90</v>
      </c>
      <c r="M286" s="65" t="s">
        <v>91</v>
      </c>
      <c r="N286" s="65" t="s">
        <v>92</v>
      </c>
      <c r="O286" s="65" t="s">
        <v>93</v>
      </c>
      <c r="P286" s="65" t="s">
        <v>94</v>
      </c>
    </row>
    <row r="287" spans="1:16" x14ac:dyDescent="0.25">
      <c r="A287" s="63">
        <v>1</v>
      </c>
      <c r="B287" s="43" t="s">
        <v>908</v>
      </c>
      <c r="C287" s="44">
        <v>90015</v>
      </c>
      <c r="D287" s="43" t="s">
        <v>910</v>
      </c>
      <c r="E287" s="43" t="s">
        <v>911</v>
      </c>
      <c r="F287" s="43" t="s">
        <v>99</v>
      </c>
      <c r="G287" s="43" t="s">
        <v>909</v>
      </c>
      <c r="H287" s="45">
        <v>700</v>
      </c>
      <c r="I287" s="45">
        <v>614.04</v>
      </c>
      <c r="J287" s="46">
        <v>33772.199999999997</v>
      </c>
      <c r="K287" s="44">
        <v>12</v>
      </c>
      <c r="L287" s="44">
        <v>2</v>
      </c>
      <c r="M287" s="47">
        <v>41338</v>
      </c>
      <c r="N287" s="43" t="s">
        <v>713</v>
      </c>
      <c r="O287" s="43" t="s">
        <v>912</v>
      </c>
      <c r="P287" s="43" t="s">
        <v>912</v>
      </c>
    </row>
    <row r="288" spans="1:16" x14ac:dyDescent="0.25">
      <c r="A288" s="63">
        <v>2</v>
      </c>
      <c r="B288" s="43" t="s">
        <v>194</v>
      </c>
      <c r="C288" s="44">
        <v>59121</v>
      </c>
      <c r="D288" s="43" t="s">
        <v>913</v>
      </c>
      <c r="E288" s="43" t="s">
        <v>914</v>
      </c>
      <c r="F288" s="43" t="s">
        <v>127</v>
      </c>
      <c r="G288" s="43" t="s">
        <v>909</v>
      </c>
      <c r="H288" s="45">
        <v>1296.4100000000001</v>
      </c>
      <c r="I288" s="45">
        <v>1960</v>
      </c>
      <c r="J288" s="46">
        <v>70000</v>
      </c>
      <c r="K288" s="44">
        <v>4</v>
      </c>
      <c r="L288" s="44">
        <v>2</v>
      </c>
      <c r="M288" s="47">
        <v>41124</v>
      </c>
      <c r="N288" s="43" t="s">
        <v>235</v>
      </c>
      <c r="O288" s="43" t="s">
        <v>912</v>
      </c>
      <c r="P288" s="43" t="s">
        <v>912</v>
      </c>
    </row>
    <row r="289" spans="1:16" x14ac:dyDescent="0.25">
      <c r="A289" s="63">
        <v>3</v>
      </c>
      <c r="B289" s="43" t="s">
        <v>915</v>
      </c>
      <c r="C289" s="44">
        <v>175312</v>
      </c>
      <c r="D289" s="43" t="s">
        <v>916</v>
      </c>
      <c r="E289" s="43" t="s">
        <v>917</v>
      </c>
      <c r="F289" s="43" t="s">
        <v>99</v>
      </c>
      <c r="G289" s="43" t="s">
        <v>909</v>
      </c>
      <c r="H289" s="45">
        <v>0</v>
      </c>
      <c r="I289" s="45">
        <v>606.79999999999995</v>
      </c>
      <c r="J289" s="46">
        <v>55939.38</v>
      </c>
      <c r="K289" s="44">
        <v>16</v>
      </c>
      <c r="L289" s="44">
        <v>1</v>
      </c>
      <c r="M289" s="47">
        <v>41127</v>
      </c>
      <c r="N289" s="43" t="s">
        <v>720</v>
      </c>
      <c r="O289" s="43" t="s">
        <v>912</v>
      </c>
      <c r="P289" s="43" t="s">
        <v>912</v>
      </c>
    </row>
    <row r="290" spans="1:16" x14ac:dyDescent="0.25">
      <c r="A290" s="63">
        <v>4</v>
      </c>
      <c r="B290" s="43" t="s">
        <v>918</v>
      </c>
      <c r="C290" s="44">
        <v>656130</v>
      </c>
      <c r="D290" s="43" t="s">
        <v>919</v>
      </c>
      <c r="E290" s="43" t="s">
        <v>920</v>
      </c>
      <c r="F290" s="43" t="s">
        <v>99</v>
      </c>
      <c r="G290" s="43" t="s">
        <v>909</v>
      </c>
      <c r="H290" s="45">
        <v>2700</v>
      </c>
      <c r="I290" s="45">
        <v>190</v>
      </c>
      <c r="J290" s="46">
        <v>7220</v>
      </c>
      <c r="K290" s="44">
        <v>10</v>
      </c>
      <c r="L290" s="44">
        <v>2</v>
      </c>
      <c r="M290" s="47">
        <v>41628</v>
      </c>
      <c r="N290" s="43" t="s">
        <v>269</v>
      </c>
      <c r="O290" s="43" t="s">
        <v>912</v>
      </c>
      <c r="P290" s="43" t="s">
        <v>912</v>
      </c>
    </row>
    <row r="291" spans="1:16" x14ac:dyDescent="0.25">
      <c r="A291" s="63">
        <v>5</v>
      </c>
      <c r="B291" s="43" t="s">
        <v>327</v>
      </c>
      <c r="C291" s="44">
        <v>3532584</v>
      </c>
      <c r="D291" s="43" t="s">
        <v>921</v>
      </c>
      <c r="E291" s="43" t="s">
        <v>922</v>
      </c>
      <c r="F291" s="43" t="s">
        <v>99</v>
      </c>
      <c r="G291" s="43" t="s">
        <v>909</v>
      </c>
      <c r="H291" s="45">
        <v>1006.7</v>
      </c>
      <c r="I291" s="45">
        <v>1006.7</v>
      </c>
      <c r="J291" s="46">
        <v>67952.25</v>
      </c>
      <c r="K291" s="44">
        <v>12</v>
      </c>
      <c r="L291" s="44">
        <v>2</v>
      </c>
      <c r="M291" s="47">
        <v>41691</v>
      </c>
      <c r="N291" s="43" t="s">
        <v>713</v>
      </c>
      <c r="O291" s="43" t="s">
        <v>912</v>
      </c>
      <c r="P291" s="43" t="s">
        <v>912</v>
      </c>
    </row>
    <row r="292" spans="1:16" x14ac:dyDescent="0.25">
      <c r="A292" s="63">
        <v>6</v>
      </c>
      <c r="B292" s="43" t="s">
        <v>327</v>
      </c>
      <c r="C292" s="44">
        <v>3556847</v>
      </c>
      <c r="D292" s="43" t="s">
        <v>923</v>
      </c>
      <c r="E292" s="43" t="s">
        <v>911</v>
      </c>
      <c r="F292" s="43" t="s">
        <v>99</v>
      </c>
      <c r="G292" s="43" t="s">
        <v>909</v>
      </c>
      <c r="H292" s="45">
        <v>736.74</v>
      </c>
      <c r="I292" s="45">
        <v>736.74</v>
      </c>
      <c r="J292" s="46">
        <v>55255.5</v>
      </c>
      <c r="K292" s="44">
        <v>10</v>
      </c>
      <c r="L292" s="44">
        <v>2</v>
      </c>
      <c r="M292" s="47">
        <v>41691</v>
      </c>
      <c r="N292" s="43" t="s">
        <v>269</v>
      </c>
      <c r="O292" s="43" t="s">
        <v>912</v>
      </c>
      <c r="P292" s="43" t="s">
        <v>912</v>
      </c>
    </row>
    <row r="293" spans="1:16" x14ac:dyDescent="0.25">
      <c r="A293" s="63">
        <v>7</v>
      </c>
      <c r="B293" s="43" t="s">
        <v>924</v>
      </c>
      <c r="C293" s="44">
        <v>1346938</v>
      </c>
      <c r="D293" s="43" t="s">
        <v>925</v>
      </c>
      <c r="E293" s="43" t="s">
        <v>926</v>
      </c>
      <c r="F293" s="43" t="s">
        <v>927</v>
      </c>
      <c r="G293" s="43" t="s">
        <v>842</v>
      </c>
      <c r="H293" s="45">
        <v>1442.98</v>
      </c>
      <c r="I293" s="45">
        <v>1010.086</v>
      </c>
      <c r="J293" s="46">
        <v>72149</v>
      </c>
      <c r="K293" s="44">
        <v>2</v>
      </c>
      <c r="L293" s="44">
        <v>2</v>
      </c>
      <c r="M293" s="47">
        <v>41772</v>
      </c>
      <c r="N293" s="43" t="s">
        <v>850</v>
      </c>
      <c r="O293" s="43" t="s">
        <v>912</v>
      </c>
      <c r="P293" s="43" t="s">
        <v>912</v>
      </c>
    </row>
    <row r="294" spans="1:16" x14ac:dyDescent="0.25">
      <c r="A294" s="63">
        <v>8</v>
      </c>
      <c r="B294" s="43" t="s">
        <v>924</v>
      </c>
      <c r="C294" s="44">
        <v>341525</v>
      </c>
      <c r="D294" s="43" t="s">
        <v>928</v>
      </c>
      <c r="E294" s="43" t="s">
        <v>929</v>
      </c>
      <c r="F294" s="43" t="s">
        <v>99</v>
      </c>
      <c r="G294" s="43" t="s">
        <v>96</v>
      </c>
      <c r="H294" s="45">
        <v>901.98</v>
      </c>
      <c r="I294" s="45">
        <v>901.98</v>
      </c>
      <c r="J294" s="46">
        <v>76668.3</v>
      </c>
      <c r="K294" s="44">
        <v>12</v>
      </c>
      <c r="L294" s="44">
        <v>2</v>
      </c>
      <c r="M294" s="47">
        <v>41772</v>
      </c>
      <c r="N294" s="43" t="s">
        <v>713</v>
      </c>
      <c r="O294" s="43" t="s">
        <v>912</v>
      </c>
      <c r="P294" s="43" t="s">
        <v>912</v>
      </c>
    </row>
    <row r="295" spans="1:16" x14ac:dyDescent="0.25">
      <c r="A295" s="63">
        <v>9</v>
      </c>
      <c r="B295" s="43" t="s">
        <v>930</v>
      </c>
      <c r="C295" s="44">
        <v>9154</v>
      </c>
      <c r="D295" s="43" t="s">
        <v>931</v>
      </c>
      <c r="E295" s="43" t="s">
        <v>932</v>
      </c>
      <c r="F295" s="43" t="s">
        <v>99</v>
      </c>
      <c r="G295" s="43" t="s">
        <v>909</v>
      </c>
      <c r="H295" s="45">
        <v>886.25</v>
      </c>
      <c r="I295" s="45">
        <v>886.25</v>
      </c>
      <c r="J295" s="46">
        <v>66468.75</v>
      </c>
      <c r="K295" s="44">
        <v>10</v>
      </c>
      <c r="L295" s="44">
        <v>2</v>
      </c>
      <c r="M295" s="47">
        <v>41576</v>
      </c>
      <c r="N295" s="43" t="s">
        <v>269</v>
      </c>
      <c r="O295" s="43" t="s">
        <v>912</v>
      </c>
      <c r="P295" s="43" t="s">
        <v>912</v>
      </c>
    </row>
    <row r="296" spans="1:16" x14ac:dyDescent="0.25">
      <c r="A296" s="63">
        <v>10</v>
      </c>
      <c r="B296" s="43" t="s">
        <v>933</v>
      </c>
      <c r="C296" s="44">
        <v>3550944</v>
      </c>
      <c r="D296" s="43" t="s">
        <v>934</v>
      </c>
      <c r="E296" s="43" t="s">
        <v>935</v>
      </c>
      <c r="F296" s="43" t="s">
        <v>99</v>
      </c>
      <c r="G296" s="43" t="s">
        <v>909</v>
      </c>
      <c r="H296" s="45">
        <v>1822.5</v>
      </c>
      <c r="I296" s="45">
        <v>1822.5</v>
      </c>
      <c r="J296" s="46">
        <v>113906.25</v>
      </c>
      <c r="K296" s="44">
        <v>12</v>
      </c>
      <c r="L296" s="44">
        <v>2</v>
      </c>
      <c r="M296" s="47">
        <v>41501</v>
      </c>
      <c r="N296" s="43" t="s">
        <v>936</v>
      </c>
      <c r="O296" s="43" t="s">
        <v>912</v>
      </c>
      <c r="P296" s="43" t="s">
        <v>912</v>
      </c>
    </row>
    <row r="297" spans="1:16" x14ac:dyDescent="0.25">
      <c r="A297" s="63">
        <v>11</v>
      </c>
      <c r="B297" s="43" t="s">
        <v>417</v>
      </c>
      <c r="C297" s="44">
        <v>3537649</v>
      </c>
      <c r="D297" s="43" t="s">
        <v>937</v>
      </c>
      <c r="E297" s="43" t="s">
        <v>938</v>
      </c>
      <c r="F297" s="43" t="s">
        <v>99</v>
      </c>
      <c r="G297" s="43" t="s">
        <v>909</v>
      </c>
      <c r="H297" s="45">
        <v>1152</v>
      </c>
      <c r="I297" s="45">
        <v>1101</v>
      </c>
      <c r="J297" s="46">
        <v>60555</v>
      </c>
      <c r="K297" s="44">
        <v>12</v>
      </c>
      <c r="L297" s="44">
        <v>2</v>
      </c>
      <c r="M297" s="47">
        <v>41464</v>
      </c>
      <c r="N297" s="43" t="s">
        <v>713</v>
      </c>
      <c r="O297" s="43" t="s">
        <v>912</v>
      </c>
      <c r="P297" s="43" t="s">
        <v>912</v>
      </c>
    </row>
    <row r="298" spans="1:16" x14ac:dyDescent="0.25">
      <c r="A298" s="63">
        <v>12</v>
      </c>
      <c r="B298" s="43" t="s">
        <v>939</v>
      </c>
      <c r="C298" s="44">
        <v>3543019</v>
      </c>
      <c r="D298" s="43" t="s">
        <v>940</v>
      </c>
      <c r="E298" s="43" t="s">
        <v>941</v>
      </c>
      <c r="F298" s="43" t="s">
        <v>99</v>
      </c>
      <c r="G298" s="43" t="s">
        <v>909</v>
      </c>
      <c r="H298" s="45">
        <v>1272.78</v>
      </c>
      <c r="I298" s="45">
        <v>1272.78</v>
      </c>
      <c r="J298" s="46">
        <v>151672.95000000001</v>
      </c>
      <c r="K298" s="44">
        <v>12</v>
      </c>
      <c r="L298" s="44">
        <v>2</v>
      </c>
      <c r="M298" s="47">
        <v>41466</v>
      </c>
      <c r="N298" s="43" t="s">
        <v>713</v>
      </c>
      <c r="O298" s="43" t="s">
        <v>912</v>
      </c>
      <c r="P298" s="43" t="s">
        <v>912</v>
      </c>
    </row>
    <row r="299" spans="1:16" x14ac:dyDescent="0.25">
      <c r="A299" s="63">
        <v>13</v>
      </c>
      <c r="B299" s="43" t="s">
        <v>939</v>
      </c>
      <c r="C299" s="44">
        <v>3542701</v>
      </c>
      <c r="D299" s="43" t="s">
        <v>942</v>
      </c>
      <c r="E299" s="43" t="s">
        <v>917</v>
      </c>
      <c r="F299" s="43" t="s">
        <v>99</v>
      </c>
      <c r="G299" s="43" t="s">
        <v>909</v>
      </c>
      <c r="H299" s="45">
        <v>1246.56</v>
      </c>
      <c r="I299" s="45">
        <v>1246.56</v>
      </c>
      <c r="J299" s="46">
        <v>69599.600000000006</v>
      </c>
      <c r="K299" s="44">
        <v>12</v>
      </c>
      <c r="L299" s="44">
        <v>2</v>
      </c>
      <c r="M299" s="47">
        <v>41470</v>
      </c>
      <c r="N299" s="43" t="s">
        <v>713</v>
      </c>
      <c r="O299" s="43" t="s">
        <v>912</v>
      </c>
      <c r="P299" s="43" t="s">
        <v>912</v>
      </c>
    </row>
    <row r="300" spans="1:16" x14ac:dyDescent="0.25">
      <c r="A300" s="63">
        <v>14</v>
      </c>
      <c r="B300" s="43" t="s">
        <v>423</v>
      </c>
      <c r="C300" s="44">
        <v>104593</v>
      </c>
      <c r="D300" s="43" t="s">
        <v>943</v>
      </c>
      <c r="E300" s="43" t="s">
        <v>944</v>
      </c>
      <c r="F300" s="43" t="s">
        <v>927</v>
      </c>
      <c r="G300" s="43" t="s">
        <v>909</v>
      </c>
      <c r="H300" s="45">
        <v>3000</v>
      </c>
      <c r="I300" s="45">
        <v>1558.91</v>
      </c>
      <c r="J300" s="46">
        <v>81657.19</v>
      </c>
      <c r="K300" s="44">
        <v>3</v>
      </c>
      <c r="L300" s="44">
        <v>2</v>
      </c>
      <c r="M300" s="47">
        <v>41474</v>
      </c>
      <c r="N300" s="43" t="s">
        <v>136</v>
      </c>
      <c r="O300" s="43" t="s">
        <v>912</v>
      </c>
      <c r="P300" s="43" t="s">
        <v>912</v>
      </c>
    </row>
    <row r="301" spans="1:16" x14ac:dyDescent="0.25">
      <c r="A301" s="63">
        <v>15</v>
      </c>
      <c r="B301" s="43" t="s">
        <v>933</v>
      </c>
      <c r="C301" s="44">
        <v>3547569</v>
      </c>
      <c r="D301" s="43" t="s">
        <v>945</v>
      </c>
      <c r="E301" s="43" t="s">
        <v>946</v>
      </c>
      <c r="F301" s="43" t="s">
        <v>99</v>
      </c>
      <c r="G301" s="43" t="s">
        <v>909</v>
      </c>
      <c r="H301" s="45">
        <v>3270</v>
      </c>
      <c r="I301" s="45">
        <v>2616</v>
      </c>
      <c r="J301" s="46">
        <v>279993.75</v>
      </c>
      <c r="K301" s="44">
        <v>16</v>
      </c>
      <c r="L301" s="44">
        <v>2</v>
      </c>
      <c r="M301" s="47">
        <v>41501</v>
      </c>
      <c r="N301" s="43" t="s">
        <v>720</v>
      </c>
      <c r="O301" s="43" t="s">
        <v>912</v>
      </c>
      <c r="P301" s="43" t="s">
        <v>912</v>
      </c>
    </row>
    <row r="302" spans="1:16" x14ac:dyDescent="0.25">
      <c r="A302" s="63">
        <v>16</v>
      </c>
      <c r="B302" s="43" t="s">
        <v>947</v>
      </c>
      <c r="C302" s="44">
        <v>3544294</v>
      </c>
      <c r="D302" s="43" t="s">
        <v>948</v>
      </c>
      <c r="E302" s="43" t="s">
        <v>949</v>
      </c>
      <c r="F302" s="43" t="s">
        <v>99</v>
      </c>
      <c r="G302" s="43" t="s">
        <v>909</v>
      </c>
      <c r="H302" s="45">
        <v>2000.69</v>
      </c>
      <c r="I302" s="45">
        <v>1505.88</v>
      </c>
      <c r="J302" s="46">
        <v>138823.26999999999</v>
      </c>
      <c r="K302" s="44">
        <v>16</v>
      </c>
      <c r="L302" s="44">
        <v>2</v>
      </c>
      <c r="M302" s="47">
        <v>41403</v>
      </c>
      <c r="N302" s="43" t="s">
        <v>720</v>
      </c>
      <c r="O302" s="43" t="s">
        <v>912</v>
      </c>
      <c r="P302" s="43" t="s">
        <v>912</v>
      </c>
    </row>
    <row r="303" spans="1:16" x14ac:dyDescent="0.25">
      <c r="A303" s="63">
        <v>17</v>
      </c>
      <c r="B303" s="43" t="s">
        <v>950</v>
      </c>
      <c r="C303" s="44">
        <v>194559</v>
      </c>
      <c r="D303" s="43" t="s">
        <v>951</v>
      </c>
      <c r="E303" s="43" t="s">
        <v>952</v>
      </c>
      <c r="F303" s="43" t="s">
        <v>127</v>
      </c>
      <c r="G303" s="43" t="s">
        <v>909</v>
      </c>
      <c r="H303" s="45">
        <v>2395.15</v>
      </c>
      <c r="I303" s="45">
        <v>2395.15</v>
      </c>
      <c r="J303" s="46">
        <v>211571.5833</v>
      </c>
      <c r="K303" s="44">
        <v>12</v>
      </c>
      <c r="L303" s="44">
        <v>2</v>
      </c>
      <c r="M303" s="47">
        <v>41618</v>
      </c>
      <c r="N303" s="43" t="s">
        <v>713</v>
      </c>
      <c r="O303" s="43" t="s">
        <v>912</v>
      </c>
      <c r="P303" s="43" t="s">
        <v>912</v>
      </c>
    </row>
    <row r="304" spans="1:16" x14ac:dyDescent="0.25">
      <c r="A304" s="63">
        <v>18</v>
      </c>
      <c r="B304" s="43" t="s">
        <v>953</v>
      </c>
      <c r="C304" s="44">
        <v>3576715</v>
      </c>
      <c r="D304" s="43" t="s">
        <v>954</v>
      </c>
      <c r="E304" s="43" t="s">
        <v>955</v>
      </c>
      <c r="F304" s="43" t="s">
        <v>927</v>
      </c>
      <c r="G304" s="43" t="s">
        <v>842</v>
      </c>
      <c r="H304" s="45">
        <v>3715</v>
      </c>
      <c r="I304" s="45">
        <v>2229.5</v>
      </c>
      <c r="J304" s="46">
        <v>116783.3334</v>
      </c>
      <c r="K304" s="44">
        <v>3</v>
      </c>
      <c r="L304" s="44">
        <v>2</v>
      </c>
      <c r="M304" s="47">
        <v>41967</v>
      </c>
      <c r="N304" s="43" t="s">
        <v>136</v>
      </c>
      <c r="O304" s="43" t="s">
        <v>912</v>
      </c>
      <c r="P304" s="43" t="s">
        <v>912</v>
      </c>
    </row>
    <row r="305" spans="1:16" x14ac:dyDescent="0.25">
      <c r="A305" s="63">
        <v>19</v>
      </c>
      <c r="B305" s="43" t="s">
        <v>956</v>
      </c>
      <c r="C305" s="44">
        <v>85443</v>
      </c>
      <c r="D305" s="43" t="s">
        <v>957</v>
      </c>
      <c r="E305" s="43" t="s">
        <v>958</v>
      </c>
      <c r="F305" s="43" t="s">
        <v>99</v>
      </c>
      <c r="G305" s="43" t="s">
        <v>96</v>
      </c>
      <c r="H305" s="45">
        <v>1420.09</v>
      </c>
      <c r="I305" s="45">
        <v>1420.09</v>
      </c>
      <c r="J305" s="46">
        <v>100589.7084</v>
      </c>
      <c r="K305" s="44">
        <v>12</v>
      </c>
      <c r="L305" s="44">
        <v>2</v>
      </c>
      <c r="M305" s="47">
        <v>41949</v>
      </c>
      <c r="N305" s="43" t="s">
        <v>713</v>
      </c>
      <c r="O305" s="43" t="s">
        <v>912</v>
      </c>
      <c r="P305" s="43" t="s">
        <v>912</v>
      </c>
    </row>
    <row r="306" spans="1:16" x14ac:dyDescent="0.25">
      <c r="A306" s="63">
        <v>20</v>
      </c>
      <c r="B306" s="43" t="s">
        <v>959</v>
      </c>
      <c r="C306" s="44">
        <v>329533</v>
      </c>
      <c r="D306" s="43" t="s">
        <v>960</v>
      </c>
      <c r="E306" s="43" t="s">
        <v>961</v>
      </c>
      <c r="F306" s="43" t="s">
        <v>213</v>
      </c>
      <c r="G306" s="43" t="s">
        <v>132</v>
      </c>
      <c r="H306" s="45">
        <v>316.7</v>
      </c>
      <c r="I306" s="45">
        <v>143.12</v>
      </c>
      <c r="J306" s="46">
        <v>8110.1333999999997</v>
      </c>
      <c r="K306" s="44">
        <v>3</v>
      </c>
      <c r="L306" s="44">
        <v>2</v>
      </c>
      <c r="M306" s="47">
        <v>41963</v>
      </c>
      <c r="N306" s="43" t="s">
        <v>835</v>
      </c>
      <c r="O306" s="43" t="s">
        <v>912</v>
      </c>
      <c r="P306" s="43" t="s">
        <v>912</v>
      </c>
    </row>
    <row r="307" spans="1:16" x14ac:dyDescent="0.25">
      <c r="A307" s="63">
        <v>21</v>
      </c>
      <c r="B307" s="43" t="s">
        <v>551</v>
      </c>
      <c r="C307" s="44">
        <v>3588056</v>
      </c>
      <c r="D307" s="43" t="s">
        <v>962</v>
      </c>
      <c r="E307" s="43" t="s">
        <v>963</v>
      </c>
      <c r="F307" s="43" t="s">
        <v>927</v>
      </c>
      <c r="G307" s="43" t="s">
        <v>842</v>
      </c>
      <c r="H307" s="45">
        <v>3615</v>
      </c>
      <c r="I307" s="45">
        <v>1903.05</v>
      </c>
      <c r="J307" s="46">
        <v>99683.571500000005</v>
      </c>
      <c r="K307" s="44">
        <v>3</v>
      </c>
      <c r="L307" s="44">
        <v>2</v>
      </c>
      <c r="M307" s="47">
        <v>41961</v>
      </c>
      <c r="N307" s="43" t="s">
        <v>136</v>
      </c>
      <c r="O307" s="43" t="s">
        <v>912</v>
      </c>
      <c r="P307" s="43" t="s">
        <v>912</v>
      </c>
    </row>
    <row r="308" spans="1:16" x14ac:dyDescent="0.25">
      <c r="A308" s="63">
        <v>22</v>
      </c>
      <c r="B308" s="43" t="s">
        <v>964</v>
      </c>
      <c r="C308" s="44">
        <v>85400</v>
      </c>
      <c r="D308" s="43" t="s">
        <v>965</v>
      </c>
      <c r="E308" s="43" t="s">
        <v>966</v>
      </c>
      <c r="F308" s="43" t="s">
        <v>99</v>
      </c>
      <c r="G308" s="43" t="s">
        <v>96</v>
      </c>
      <c r="H308" s="45">
        <v>630</v>
      </c>
      <c r="I308" s="45">
        <v>630</v>
      </c>
      <c r="J308" s="46">
        <v>48510</v>
      </c>
      <c r="K308" s="44">
        <v>10</v>
      </c>
      <c r="L308" s="44">
        <v>2</v>
      </c>
      <c r="M308" s="47">
        <v>42030</v>
      </c>
      <c r="N308" s="43" t="s">
        <v>269</v>
      </c>
      <c r="O308" s="43" t="s">
        <v>912</v>
      </c>
      <c r="P308" s="43" t="s">
        <v>912</v>
      </c>
    </row>
    <row r="309" spans="1:16" x14ac:dyDescent="0.25">
      <c r="A309" s="63">
        <v>23</v>
      </c>
      <c r="B309" s="43" t="s">
        <v>584</v>
      </c>
      <c r="C309" s="44">
        <v>577852</v>
      </c>
      <c r="D309" s="43" t="s">
        <v>967</v>
      </c>
      <c r="E309" s="43" t="s">
        <v>968</v>
      </c>
      <c r="F309" s="43" t="s">
        <v>927</v>
      </c>
      <c r="G309" s="43" t="s">
        <v>842</v>
      </c>
      <c r="H309" s="45">
        <v>5000</v>
      </c>
      <c r="I309" s="45">
        <v>252</v>
      </c>
      <c r="J309" s="46">
        <v>14400</v>
      </c>
      <c r="K309" s="44">
        <v>3</v>
      </c>
      <c r="L309" s="44">
        <v>2</v>
      </c>
      <c r="M309" s="47">
        <v>42107</v>
      </c>
      <c r="N309" s="43" t="s">
        <v>136</v>
      </c>
      <c r="O309" s="43" t="s">
        <v>912</v>
      </c>
      <c r="P309" s="43" t="s">
        <v>912</v>
      </c>
    </row>
    <row r="310" spans="1:16" x14ac:dyDescent="0.25">
      <c r="A310" s="63">
        <v>24</v>
      </c>
      <c r="B310" s="43" t="s">
        <v>599</v>
      </c>
      <c r="C310" s="44">
        <v>3594490</v>
      </c>
      <c r="D310" s="43" t="s">
        <v>969</v>
      </c>
      <c r="E310" s="43" t="s">
        <v>970</v>
      </c>
      <c r="F310" s="43" t="s">
        <v>99</v>
      </c>
      <c r="G310" s="43" t="s">
        <v>96</v>
      </c>
      <c r="H310" s="45">
        <v>1343.01</v>
      </c>
      <c r="I310" s="45">
        <v>1343.01</v>
      </c>
      <c r="J310" s="46">
        <v>73865.55</v>
      </c>
      <c r="K310" s="44">
        <v>12</v>
      </c>
      <c r="L310" s="44">
        <v>2</v>
      </c>
      <c r="M310" s="47">
        <v>42128</v>
      </c>
      <c r="N310" s="43" t="s">
        <v>713</v>
      </c>
      <c r="O310" s="43" t="s">
        <v>912</v>
      </c>
      <c r="P310" s="43" t="s">
        <v>912</v>
      </c>
    </row>
    <row r="311" spans="1:16" x14ac:dyDescent="0.25">
      <c r="A311" s="63">
        <v>25</v>
      </c>
      <c r="B311" s="43" t="s">
        <v>971</v>
      </c>
      <c r="C311" s="44">
        <v>116945</v>
      </c>
      <c r="D311" s="43" t="s">
        <v>972</v>
      </c>
      <c r="E311" s="43" t="s">
        <v>973</v>
      </c>
      <c r="F311" s="43" t="s">
        <v>927</v>
      </c>
      <c r="G311" s="43" t="s">
        <v>842</v>
      </c>
      <c r="H311" s="45">
        <v>2950</v>
      </c>
      <c r="I311" s="45">
        <v>2065</v>
      </c>
      <c r="J311" s="46">
        <v>108166.6667</v>
      </c>
      <c r="K311" s="44">
        <v>3</v>
      </c>
      <c r="L311" s="44">
        <v>2</v>
      </c>
      <c r="M311" s="47">
        <v>42143</v>
      </c>
      <c r="N311" s="43" t="s">
        <v>136</v>
      </c>
      <c r="O311" s="43" t="s">
        <v>912</v>
      </c>
      <c r="P311" s="43" t="s">
        <v>912</v>
      </c>
    </row>
    <row r="312" spans="1:16" x14ac:dyDescent="0.25">
      <c r="A312" s="63">
        <v>26</v>
      </c>
      <c r="B312" s="43" t="s">
        <v>536</v>
      </c>
      <c r="C312" s="44">
        <v>582125</v>
      </c>
      <c r="D312" s="43" t="s">
        <v>974</v>
      </c>
      <c r="E312" s="43" t="s">
        <v>975</v>
      </c>
      <c r="F312" s="43" t="s">
        <v>213</v>
      </c>
      <c r="G312" s="43" t="s">
        <v>132</v>
      </c>
      <c r="H312" s="45">
        <v>360</v>
      </c>
      <c r="I312" s="45">
        <v>184</v>
      </c>
      <c r="J312" s="46">
        <v>11653.3334</v>
      </c>
      <c r="K312" s="44">
        <v>3</v>
      </c>
      <c r="L312" s="44">
        <v>2</v>
      </c>
      <c r="M312" s="47">
        <v>41989</v>
      </c>
      <c r="N312" s="43" t="s">
        <v>835</v>
      </c>
      <c r="O312" s="43" t="s">
        <v>912</v>
      </c>
      <c r="P312" s="43" t="s">
        <v>912</v>
      </c>
    </row>
    <row r="313" spans="1:16" x14ac:dyDescent="0.25">
      <c r="A313" s="63">
        <v>27</v>
      </c>
      <c r="B313" s="43" t="s">
        <v>976</v>
      </c>
      <c r="C313" s="44">
        <v>3588591</v>
      </c>
      <c r="D313" s="43" t="s">
        <v>977</v>
      </c>
      <c r="E313" s="43" t="s">
        <v>978</v>
      </c>
      <c r="F313" s="43" t="s">
        <v>979</v>
      </c>
      <c r="G313" s="43" t="s">
        <v>609</v>
      </c>
      <c r="H313" s="45">
        <v>334.6</v>
      </c>
      <c r="I313" s="45">
        <v>63</v>
      </c>
      <c r="J313" s="46">
        <v>918.75</v>
      </c>
      <c r="K313" s="44">
        <v>3</v>
      </c>
      <c r="L313" s="44">
        <v>2</v>
      </c>
      <c r="M313" s="47">
        <v>42265</v>
      </c>
      <c r="N313" s="43" t="s">
        <v>980</v>
      </c>
      <c r="O313" s="43" t="s">
        <v>912</v>
      </c>
      <c r="P313" s="43" t="s">
        <v>912</v>
      </c>
    </row>
    <row r="314" spans="1:16" x14ac:dyDescent="0.25">
      <c r="A314" s="63">
        <v>28</v>
      </c>
      <c r="B314" s="43" t="s">
        <v>981</v>
      </c>
      <c r="C314" s="44">
        <v>76100</v>
      </c>
      <c r="D314" s="43" t="s">
        <v>982</v>
      </c>
      <c r="E314" s="43" t="s">
        <v>983</v>
      </c>
      <c r="F314" s="43" t="s">
        <v>686</v>
      </c>
      <c r="G314" s="43" t="s">
        <v>96</v>
      </c>
      <c r="H314" s="45">
        <v>3310</v>
      </c>
      <c r="I314" s="45">
        <v>3310</v>
      </c>
      <c r="J314" s="46">
        <v>223425</v>
      </c>
      <c r="K314" s="44">
        <v>12</v>
      </c>
      <c r="L314" s="44">
        <v>2</v>
      </c>
      <c r="M314" s="47">
        <v>42272</v>
      </c>
      <c r="N314" s="43" t="s">
        <v>713</v>
      </c>
      <c r="O314" s="43" t="s">
        <v>912</v>
      </c>
      <c r="P314" s="43" t="s">
        <v>912</v>
      </c>
    </row>
    <row r="315" spans="1:16" x14ac:dyDescent="0.25">
      <c r="A315" s="63">
        <v>29</v>
      </c>
      <c r="B315" s="43" t="s">
        <v>984</v>
      </c>
      <c r="C315" s="44">
        <v>71499</v>
      </c>
      <c r="D315" s="43" t="s">
        <v>985</v>
      </c>
      <c r="E315" s="43" t="s">
        <v>986</v>
      </c>
      <c r="F315" s="43" t="s">
        <v>690</v>
      </c>
      <c r="G315" s="43" t="s">
        <v>96</v>
      </c>
      <c r="H315" s="45">
        <v>320</v>
      </c>
      <c r="I315" s="45">
        <v>267</v>
      </c>
      <c r="J315" s="46">
        <v>14685</v>
      </c>
      <c r="K315" s="44">
        <v>4</v>
      </c>
      <c r="L315" s="44">
        <v>2</v>
      </c>
      <c r="M315" s="47">
        <v>42326</v>
      </c>
      <c r="N315" s="43" t="s">
        <v>107</v>
      </c>
      <c r="O315" s="43" t="s">
        <v>912</v>
      </c>
      <c r="P315" s="43" t="s">
        <v>912</v>
      </c>
    </row>
    <row r="316" spans="1:16" x14ac:dyDescent="0.25">
      <c r="A316" s="63">
        <v>30</v>
      </c>
      <c r="B316" s="43" t="s">
        <v>987</v>
      </c>
      <c r="C316" s="44">
        <v>3586308</v>
      </c>
      <c r="D316" s="43" t="s">
        <v>988</v>
      </c>
      <c r="E316" s="43" t="s">
        <v>989</v>
      </c>
      <c r="F316" s="43" t="s">
        <v>990</v>
      </c>
      <c r="G316" s="43" t="s">
        <v>132</v>
      </c>
      <c r="H316" s="45">
        <v>1107.95</v>
      </c>
      <c r="I316" s="45">
        <v>1107.95</v>
      </c>
      <c r="J316" s="46">
        <v>113564.875</v>
      </c>
      <c r="K316" s="44">
        <v>4</v>
      </c>
      <c r="L316" s="44">
        <v>2</v>
      </c>
      <c r="M316" s="47">
        <v>42258</v>
      </c>
      <c r="N316" s="43" t="s">
        <v>111</v>
      </c>
      <c r="O316" s="43" t="s">
        <v>912</v>
      </c>
      <c r="P316" s="43" t="s">
        <v>912</v>
      </c>
    </row>
    <row r="317" spans="1:16" x14ac:dyDescent="0.25">
      <c r="A317" s="63">
        <v>31</v>
      </c>
      <c r="B317" s="43" t="s">
        <v>991</v>
      </c>
      <c r="C317" s="44">
        <v>11050</v>
      </c>
      <c r="D317" s="43" t="s">
        <v>992</v>
      </c>
      <c r="E317" s="43" t="s">
        <v>993</v>
      </c>
      <c r="F317" s="43" t="s">
        <v>768</v>
      </c>
      <c r="G317" s="43" t="s">
        <v>96</v>
      </c>
      <c r="H317" s="45">
        <v>1004</v>
      </c>
      <c r="I317" s="45">
        <v>1004</v>
      </c>
      <c r="J317" s="46">
        <v>78646.666700000002</v>
      </c>
      <c r="K317" s="44">
        <v>12</v>
      </c>
      <c r="L317" s="44">
        <v>2</v>
      </c>
      <c r="M317" s="47">
        <v>42528</v>
      </c>
      <c r="N317" s="43" t="s">
        <v>713</v>
      </c>
      <c r="O317" s="43" t="s">
        <v>912</v>
      </c>
      <c r="P317" s="43" t="s">
        <v>912</v>
      </c>
    </row>
    <row r="318" spans="1:16" x14ac:dyDescent="0.25">
      <c r="A318" s="63">
        <v>32</v>
      </c>
      <c r="B318" s="43" t="s">
        <v>994</v>
      </c>
      <c r="C318" s="44">
        <v>262254</v>
      </c>
      <c r="D318" s="43" t="s">
        <v>995</v>
      </c>
      <c r="E318" s="43" t="s">
        <v>996</v>
      </c>
      <c r="F318" s="43" t="s">
        <v>845</v>
      </c>
      <c r="G318" s="43" t="s">
        <v>842</v>
      </c>
      <c r="H318" s="45">
        <v>669.36</v>
      </c>
      <c r="I318" s="45">
        <v>468.55200000000002</v>
      </c>
      <c r="J318" s="46">
        <v>60242.400000000001</v>
      </c>
      <c r="K318" s="44">
        <v>3</v>
      </c>
      <c r="L318" s="44">
        <v>2</v>
      </c>
      <c r="M318" s="47">
        <v>42586</v>
      </c>
      <c r="N318" s="43" t="s">
        <v>136</v>
      </c>
      <c r="O318" s="43" t="s">
        <v>912</v>
      </c>
      <c r="P318" s="43" t="s">
        <v>912</v>
      </c>
    </row>
    <row r="319" spans="1:16" x14ac:dyDescent="0.25">
      <c r="A319" s="63">
        <v>33</v>
      </c>
      <c r="B319" s="43" t="s">
        <v>997</v>
      </c>
      <c r="C319" s="44">
        <v>3588056</v>
      </c>
      <c r="D319" s="43" t="s">
        <v>962</v>
      </c>
      <c r="E319" s="43" t="s">
        <v>963</v>
      </c>
      <c r="F319" s="43" t="s">
        <v>845</v>
      </c>
      <c r="G319" s="43" t="s">
        <v>842</v>
      </c>
      <c r="H319" s="45">
        <v>3615</v>
      </c>
      <c r="I319" s="45">
        <v>8.3000000000000007</v>
      </c>
      <c r="J319" s="46">
        <v>671.90480000000002</v>
      </c>
      <c r="K319" s="44">
        <v>3</v>
      </c>
      <c r="L319" s="44">
        <v>2</v>
      </c>
      <c r="M319" s="47">
        <v>42381</v>
      </c>
      <c r="N319" s="43" t="s">
        <v>136</v>
      </c>
      <c r="O319" s="43" t="s">
        <v>912</v>
      </c>
      <c r="P319" s="43" t="s">
        <v>912</v>
      </c>
    </row>
    <row r="320" spans="1:16" x14ac:dyDescent="0.25">
      <c r="A320" s="63">
        <v>34</v>
      </c>
      <c r="B320" s="43" t="s">
        <v>998</v>
      </c>
      <c r="C320" s="44">
        <v>106604</v>
      </c>
      <c r="D320" s="43" t="s">
        <v>999</v>
      </c>
      <c r="E320" s="43" t="s">
        <v>1000</v>
      </c>
      <c r="F320" s="43" t="s">
        <v>845</v>
      </c>
      <c r="G320" s="43" t="s">
        <v>842</v>
      </c>
      <c r="H320" s="45">
        <v>650.05999999999995</v>
      </c>
      <c r="I320" s="45">
        <v>455.04199999999997</v>
      </c>
      <c r="J320" s="46">
        <v>73673.466700000004</v>
      </c>
      <c r="K320" s="44">
        <v>3</v>
      </c>
      <c r="L320" s="44">
        <v>2</v>
      </c>
      <c r="M320" s="47">
        <v>42510</v>
      </c>
      <c r="N320" s="43" t="s">
        <v>136</v>
      </c>
      <c r="O320" s="43" t="s">
        <v>912</v>
      </c>
      <c r="P320" s="43" t="s">
        <v>912</v>
      </c>
    </row>
    <row r="321" spans="1:16" x14ac:dyDescent="0.25">
      <c r="A321" s="63">
        <v>35</v>
      </c>
      <c r="B321" s="43" t="s">
        <v>1001</v>
      </c>
      <c r="C321" s="44">
        <v>20825</v>
      </c>
      <c r="D321" s="43" t="s">
        <v>1002</v>
      </c>
      <c r="E321" s="43" t="s">
        <v>567</v>
      </c>
      <c r="F321" s="43" t="s">
        <v>768</v>
      </c>
      <c r="G321" s="43" t="s">
        <v>96</v>
      </c>
      <c r="H321" s="45">
        <v>729.6</v>
      </c>
      <c r="I321" s="45">
        <v>624.24</v>
      </c>
      <c r="J321" s="46">
        <v>57430.080000000002</v>
      </c>
      <c r="K321" s="44">
        <v>10</v>
      </c>
      <c r="L321" s="44">
        <v>2</v>
      </c>
      <c r="M321" s="47">
        <v>42412</v>
      </c>
      <c r="N321" s="43" t="s">
        <v>269</v>
      </c>
      <c r="O321" s="43" t="s">
        <v>912</v>
      </c>
      <c r="P321" s="43" t="s">
        <v>912</v>
      </c>
    </row>
    <row r="322" spans="1:16" x14ac:dyDescent="0.25">
      <c r="A322" s="63">
        <v>36</v>
      </c>
      <c r="B322" s="43" t="s">
        <v>656</v>
      </c>
      <c r="C322" s="44">
        <v>11310</v>
      </c>
      <c r="D322" s="43" t="s">
        <v>1003</v>
      </c>
      <c r="E322" s="43" t="s">
        <v>1004</v>
      </c>
      <c r="F322" s="43" t="s">
        <v>127</v>
      </c>
      <c r="G322" s="43" t="s">
        <v>96</v>
      </c>
      <c r="H322" s="45">
        <v>2043</v>
      </c>
      <c r="I322" s="45">
        <v>956.43</v>
      </c>
      <c r="J322" s="46">
        <v>80698.781300000002</v>
      </c>
      <c r="K322" s="44">
        <v>16</v>
      </c>
      <c r="L322" s="44">
        <v>2</v>
      </c>
      <c r="M322" s="47">
        <v>42338</v>
      </c>
      <c r="N322" s="43" t="s">
        <v>720</v>
      </c>
      <c r="O322" s="43" t="s">
        <v>912</v>
      </c>
      <c r="P322" s="43" t="s">
        <v>912</v>
      </c>
    </row>
    <row r="323" spans="1:16" x14ac:dyDescent="0.25">
      <c r="A323" s="63">
        <v>37</v>
      </c>
      <c r="B323" s="43" t="s">
        <v>733</v>
      </c>
      <c r="C323" s="44">
        <v>3621806</v>
      </c>
      <c r="D323" s="43" t="s">
        <v>1005</v>
      </c>
      <c r="E323" s="43" t="s">
        <v>1006</v>
      </c>
      <c r="F323" s="43" t="s">
        <v>686</v>
      </c>
      <c r="G323" s="43" t="s">
        <v>96</v>
      </c>
      <c r="H323" s="45">
        <v>1500</v>
      </c>
      <c r="I323" s="45">
        <v>1500</v>
      </c>
      <c r="J323" s="46">
        <v>172500</v>
      </c>
      <c r="K323" s="44">
        <v>12</v>
      </c>
      <c r="L323" s="44">
        <v>2</v>
      </c>
      <c r="M323" s="47">
        <v>42342</v>
      </c>
      <c r="N323" s="43" t="s">
        <v>713</v>
      </c>
      <c r="O323" s="43" t="s">
        <v>912</v>
      </c>
      <c r="P323" s="43" t="s">
        <v>912</v>
      </c>
    </row>
    <row r="324" spans="1:16" x14ac:dyDescent="0.25">
      <c r="A324" s="63">
        <v>38</v>
      </c>
      <c r="B324" s="43" t="s">
        <v>1007</v>
      </c>
      <c r="C324" s="44">
        <v>92555</v>
      </c>
      <c r="D324" s="43" t="s">
        <v>1008</v>
      </c>
      <c r="E324" s="43" t="s">
        <v>1009</v>
      </c>
      <c r="F324" s="43" t="s">
        <v>768</v>
      </c>
      <c r="G324" s="43" t="s">
        <v>96</v>
      </c>
      <c r="H324" s="45">
        <v>730.3</v>
      </c>
      <c r="I324" s="45">
        <v>730.3</v>
      </c>
      <c r="J324" s="46">
        <v>70839.100000000006</v>
      </c>
      <c r="K324" s="44">
        <v>10</v>
      </c>
      <c r="L324" s="44">
        <v>2</v>
      </c>
      <c r="M324" s="47">
        <v>42450</v>
      </c>
      <c r="N324" s="43" t="s">
        <v>269</v>
      </c>
      <c r="O324" s="43" t="s">
        <v>912</v>
      </c>
      <c r="P324" s="43" t="s">
        <v>912</v>
      </c>
    </row>
    <row r="325" spans="1:16" x14ac:dyDescent="0.25">
      <c r="A325" s="63">
        <v>39</v>
      </c>
      <c r="B325" s="43" t="s">
        <v>1010</v>
      </c>
      <c r="C325" s="44">
        <v>765511</v>
      </c>
      <c r="D325" s="43" t="s">
        <v>1011</v>
      </c>
      <c r="E325" s="43" t="s">
        <v>1012</v>
      </c>
      <c r="F325" s="43" t="s">
        <v>768</v>
      </c>
      <c r="G325" s="43" t="s">
        <v>96</v>
      </c>
      <c r="H325" s="45">
        <v>2558.86</v>
      </c>
      <c r="I325" s="45">
        <v>2110</v>
      </c>
      <c r="J325" s="46">
        <v>123083.3334</v>
      </c>
      <c r="K325" s="44">
        <v>12</v>
      </c>
      <c r="L325" s="44">
        <v>2</v>
      </c>
      <c r="M325" s="47">
        <v>42578</v>
      </c>
      <c r="N325" s="43" t="s">
        <v>713</v>
      </c>
      <c r="O325" s="43" t="s">
        <v>912</v>
      </c>
      <c r="P325" s="43" t="s">
        <v>912</v>
      </c>
    </row>
    <row r="326" spans="1:16" x14ac:dyDescent="0.25">
      <c r="A326" s="63">
        <v>40</v>
      </c>
      <c r="B326" s="43" t="s">
        <v>1013</v>
      </c>
      <c r="C326" s="44">
        <v>118136</v>
      </c>
      <c r="D326" s="43" t="s">
        <v>1014</v>
      </c>
      <c r="E326" s="43" t="s">
        <v>1015</v>
      </c>
      <c r="F326" s="43" t="s">
        <v>845</v>
      </c>
      <c r="G326" s="43" t="s">
        <v>842</v>
      </c>
      <c r="H326" s="45">
        <v>2100</v>
      </c>
      <c r="I326" s="45">
        <v>1194.8699999999999</v>
      </c>
      <c r="J326" s="46">
        <v>96727.571500000005</v>
      </c>
      <c r="K326" s="44">
        <v>3</v>
      </c>
      <c r="L326" s="44">
        <v>2</v>
      </c>
      <c r="M326" s="47">
        <v>42536</v>
      </c>
      <c r="N326" s="43" t="s">
        <v>136</v>
      </c>
      <c r="O326" s="43" t="s">
        <v>912</v>
      </c>
      <c r="P326" s="43" t="s">
        <v>912</v>
      </c>
    </row>
    <row r="327" spans="1:16" x14ac:dyDescent="0.25">
      <c r="A327" s="63">
        <v>41</v>
      </c>
      <c r="B327" s="43" t="s">
        <v>1016</v>
      </c>
      <c r="C327" s="44">
        <v>797581</v>
      </c>
      <c r="D327" s="43" t="s">
        <v>1017</v>
      </c>
      <c r="E327" s="43" t="s">
        <v>1018</v>
      </c>
      <c r="F327" s="43" t="s">
        <v>755</v>
      </c>
      <c r="G327" s="43" t="s">
        <v>1019</v>
      </c>
      <c r="H327" s="45">
        <v>342.63</v>
      </c>
      <c r="I327" s="45">
        <v>88</v>
      </c>
      <c r="J327" s="46">
        <v>10340</v>
      </c>
      <c r="K327" s="44">
        <v>4</v>
      </c>
      <c r="L327" s="44">
        <v>2</v>
      </c>
      <c r="M327" s="47">
        <v>42821</v>
      </c>
      <c r="N327" s="43" t="s">
        <v>107</v>
      </c>
      <c r="O327" s="43" t="s">
        <v>912</v>
      </c>
      <c r="P327" s="43" t="s">
        <v>912</v>
      </c>
    </row>
    <row r="328" spans="1:16" x14ac:dyDescent="0.25">
      <c r="A328" s="63">
        <v>42</v>
      </c>
      <c r="B328" s="43" t="s">
        <v>1020</v>
      </c>
      <c r="C328" s="44">
        <v>105369</v>
      </c>
      <c r="D328" s="43" t="s">
        <v>1021</v>
      </c>
      <c r="E328" s="43" t="s">
        <v>1022</v>
      </c>
      <c r="F328" s="43" t="s">
        <v>845</v>
      </c>
      <c r="G328" s="43" t="s">
        <v>803</v>
      </c>
      <c r="H328" s="45">
        <v>1840</v>
      </c>
      <c r="I328" s="45">
        <v>980</v>
      </c>
      <c r="J328" s="46">
        <v>79333.333400000003</v>
      </c>
      <c r="K328" s="44">
        <v>3</v>
      </c>
      <c r="L328" s="44">
        <v>2</v>
      </c>
      <c r="M328" s="47">
        <v>42863</v>
      </c>
      <c r="N328" s="43" t="s">
        <v>817</v>
      </c>
      <c r="O328" s="43" t="s">
        <v>912</v>
      </c>
      <c r="P328" s="43" t="s">
        <v>912</v>
      </c>
    </row>
    <row r="329" spans="1:16" x14ac:dyDescent="0.25">
      <c r="A329" s="63">
        <v>43</v>
      </c>
      <c r="B329" s="43" t="s">
        <v>1023</v>
      </c>
      <c r="C329" s="44">
        <v>7056</v>
      </c>
      <c r="D329" s="43" t="s">
        <v>1024</v>
      </c>
      <c r="E329" s="43" t="s">
        <v>1025</v>
      </c>
      <c r="F329" s="43" t="s">
        <v>768</v>
      </c>
      <c r="G329" s="43" t="s">
        <v>909</v>
      </c>
      <c r="H329" s="45">
        <v>1850.14</v>
      </c>
      <c r="I329" s="45">
        <v>7050</v>
      </c>
      <c r="J329" s="46">
        <v>793125</v>
      </c>
      <c r="K329" s="44">
        <v>16</v>
      </c>
      <c r="L329" s="44">
        <v>8</v>
      </c>
      <c r="M329" s="47">
        <v>42920</v>
      </c>
      <c r="N329" s="43" t="s">
        <v>720</v>
      </c>
      <c r="O329" s="43" t="s">
        <v>912</v>
      </c>
      <c r="P329" s="43" t="s">
        <v>912</v>
      </c>
    </row>
    <row r="330" spans="1:16" x14ac:dyDescent="0.25">
      <c r="A330" s="63">
        <v>44</v>
      </c>
      <c r="B330" s="43" t="s">
        <v>1026</v>
      </c>
      <c r="C330" s="44">
        <v>566587</v>
      </c>
      <c r="D330" s="43" t="s">
        <v>1027</v>
      </c>
      <c r="E330" s="43" t="s">
        <v>1028</v>
      </c>
      <c r="F330" s="43" t="s">
        <v>768</v>
      </c>
      <c r="G330" s="43" t="s">
        <v>909</v>
      </c>
      <c r="H330" s="45">
        <v>500</v>
      </c>
      <c r="I330" s="45">
        <v>994.9</v>
      </c>
      <c r="J330" s="46">
        <v>96505.3</v>
      </c>
      <c r="K330" s="44">
        <v>10</v>
      </c>
      <c r="L330" s="44">
        <v>5</v>
      </c>
      <c r="M330" s="47">
        <v>42971</v>
      </c>
      <c r="N330" s="43" t="s">
        <v>869</v>
      </c>
      <c r="O330" s="43" t="s">
        <v>912</v>
      </c>
      <c r="P330" s="43" t="s">
        <v>912</v>
      </c>
    </row>
    <row r="331" spans="1:16" x14ac:dyDescent="0.25">
      <c r="A331" s="63">
        <v>45</v>
      </c>
      <c r="B331" s="43" t="s">
        <v>1029</v>
      </c>
      <c r="C331" s="44">
        <v>3629936</v>
      </c>
      <c r="D331" s="43" t="s">
        <v>1030</v>
      </c>
      <c r="E331" s="43" t="s">
        <v>452</v>
      </c>
      <c r="F331" s="43" t="s">
        <v>768</v>
      </c>
      <c r="G331" s="43" t="s">
        <v>909</v>
      </c>
      <c r="H331" s="45">
        <v>2208.6999999999998</v>
      </c>
      <c r="I331" s="45">
        <v>310.02999999999997</v>
      </c>
      <c r="J331" s="46">
        <v>23252.25</v>
      </c>
      <c r="K331" s="44">
        <v>8</v>
      </c>
      <c r="L331" s="44">
        <v>2</v>
      </c>
      <c r="M331" s="47">
        <v>42964</v>
      </c>
      <c r="N331" s="43" t="s">
        <v>122</v>
      </c>
      <c r="O331" s="43" t="s">
        <v>912</v>
      </c>
      <c r="P331" s="43" t="s">
        <v>912</v>
      </c>
    </row>
    <row r="332" spans="1:16" x14ac:dyDescent="0.25">
      <c r="A332" s="63">
        <v>46</v>
      </c>
      <c r="B332" s="43" t="s">
        <v>1031</v>
      </c>
      <c r="C332" s="44">
        <v>5019864</v>
      </c>
      <c r="D332" s="43" t="s">
        <v>1032</v>
      </c>
      <c r="E332" s="43" t="s">
        <v>1033</v>
      </c>
      <c r="F332" s="43" t="s">
        <v>845</v>
      </c>
      <c r="G332" s="43" t="s">
        <v>842</v>
      </c>
      <c r="H332" s="45">
        <v>2563.83</v>
      </c>
      <c r="I332" s="45">
        <v>1753</v>
      </c>
      <c r="J332" s="46">
        <v>137735.71</v>
      </c>
      <c r="K332" s="44">
        <v>2</v>
      </c>
      <c r="L332" s="44">
        <v>2</v>
      </c>
      <c r="M332" s="47">
        <v>42625</v>
      </c>
      <c r="N332" s="43" t="s">
        <v>850</v>
      </c>
      <c r="O332" s="43" t="s">
        <v>912</v>
      </c>
      <c r="P332" s="43" t="s">
        <v>912</v>
      </c>
    </row>
    <row r="333" spans="1:16" x14ac:dyDescent="0.25">
      <c r="A333" s="63">
        <v>47</v>
      </c>
      <c r="B333" s="43" t="s">
        <v>1034</v>
      </c>
      <c r="C333" s="44">
        <v>3643785</v>
      </c>
      <c r="D333" s="43" t="s">
        <v>1035</v>
      </c>
      <c r="E333" s="43" t="s">
        <v>1036</v>
      </c>
      <c r="F333" s="43" t="s">
        <v>845</v>
      </c>
      <c r="G333" s="43" t="s">
        <v>842</v>
      </c>
      <c r="H333" s="45">
        <v>6596.79</v>
      </c>
      <c r="I333" s="45">
        <v>4617.7529999999997</v>
      </c>
      <c r="J333" s="46">
        <v>637689.69999999995</v>
      </c>
      <c r="K333" s="44">
        <v>3</v>
      </c>
      <c r="L333" s="44">
        <v>2</v>
      </c>
      <c r="M333" s="47">
        <v>42657</v>
      </c>
      <c r="N333" s="43" t="s">
        <v>817</v>
      </c>
      <c r="O333" s="43" t="s">
        <v>912</v>
      </c>
      <c r="P333" s="43" t="s">
        <v>912</v>
      </c>
    </row>
    <row r="334" spans="1:16" x14ac:dyDescent="0.25">
      <c r="A334" s="63">
        <v>48</v>
      </c>
      <c r="B334" s="43" t="s">
        <v>1037</v>
      </c>
      <c r="C334" s="44">
        <v>53416</v>
      </c>
      <c r="D334" s="43" t="s">
        <v>1038</v>
      </c>
      <c r="E334" s="43" t="s">
        <v>1039</v>
      </c>
      <c r="F334" s="43" t="s">
        <v>768</v>
      </c>
      <c r="G334" s="43" t="s">
        <v>909</v>
      </c>
      <c r="H334" s="45">
        <v>533</v>
      </c>
      <c r="I334" s="45">
        <v>387.47</v>
      </c>
      <c r="J334" s="46">
        <v>20646.62</v>
      </c>
      <c r="K334" s="44">
        <v>10</v>
      </c>
      <c r="L334" s="44">
        <v>5</v>
      </c>
      <c r="M334" s="47">
        <v>42746</v>
      </c>
      <c r="N334" s="43" t="s">
        <v>581</v>
      </c>
      <c r="O334" s="43" t="s">
        <v>912</v>
      </c>
      <c r="P334" s="43" t="s">
        <v>912</v>
      </c>
    </row>
    <row r="335" spans="1:16" x14ac:dyDescent="0.25">
      <c r="A335" s="63">
        <v>49</v>
      </c>
      <c r="B335" s="43" t="s">
        <v>1040</v>
      </c>
      <c r="C335" s="44">
        <v>3602678</v>
      </c>
      <c r="D335" s="43" t="s">
        <v>718</v>
      </c>
      <c r="E335" s="43" t="s">
        <v>1041</v>
      </c>
      <c r="F335" s="43" t="s">
        <v>768</v>
      </c>
      <c r="G335" s="43" t="s">
        <v>909</v>
      </c>
      <c r="H335" s="45">
        <v>1618.35</v>
      </c>
      <c r="I335" s="45">
        <v>2079.4899999999998</v>
      </c>
      <c r="J335" s="46">
        <v>146214.14000000001</v>
      </c>
      <c r="K335" s="44">
        <v>16</v>
      </c>
      <c r="L335" s="44">
        <v>8</v>
      </c>
      <c r="M335" s="47">
        <v>42801</v>
      </c>
      <c r="N335" s="43" t="s">
        <v>720</v>
      </c>
      <c r="O335" s="43" t="s">
        <v>912</v>
      </c>
      <c r="P335" s="43" t="s">
        <v>912</v>
      </c>
    </row>
    <row r="336" spans="1:16" x14ac:dyDescent="0.25">
      <c r="A336" s="63">
        <v>50</v>
      </c>
      <c r="B336" s="43" t="s">
        <v>1042</v>
      </c>
      <c r="C336" s="44">
        <v>3612288</v>
      </c>
      <c r="D336" s="43" t="s">
        <v>1043</v>
      </c>
      <c r="E336" s="43" t="s">
        <v>1044</v>
      </c>
      <c r="F336" s="43" t="s">
        <v>768</v>
      </c>
      <c r="G336" s="43" t="s">
        <v>909</v>
      </c>
      <c r="H336" s="45">
        <v>1573.55</v>
      </c>
      <c r="I336" s="45">
        <v>3381.58</v>
      </c>
      <c r="J336" s="46">
        <v>311105.36</v>
      </c>
      <c r="K336" s="44">
        <v>10</v>
      </c>
      <c r="L336" s="44">
        <v>5</v>
      </c>
      <c r="M336" s="47">
        <v>43040</v>
      </c>
      <c r="N336" s="43" t="s">
        <v>869</v>
      </c>
      <c r="O336" s="43" t="s">
        <v>912</v>
      </c>
      <c r="P336" s="43" t="s">
        <v>912</v>
      </c>
    </row>
    <row r="337" spans="1:16" x14ac:dyDescent="0.25">
      <c r="A337" s="63">
        <v>51</v>
      </c>
      <c r="B337" s="43" t="s">
        <v>1045</v>
      </c>
      <c r="C337" s="44">
        <v>90899</v>
      </c>
      <c r="D337" s="43" t="s">
        <v>1046</v>
      </c>
      <c r="E337" s="43" t="s">
        <v>329</v>
      </c>
      <c r="F337" s="43" t="s">
        <v>768</v>
      </c>
      <c r="G337" s="43" t="s">
        <v>909</v>
      </c>
      <c r="H337" s="45">
        <v>432</v>
      </c>
      <c r="I337" s="45">
        <v>679.52</v>
      </c>
      <c r="J337" s="46">
        <v>101928</v>
      </c>
      <c r="K337" s="44">
        <v>8</v>
      </c>
      <c r="L337" s="44">
        <v>4</v>
      </c>
      <c r="M337" s="47">
        <v>43138</v>
      </c>
      <c r="N337" s="43" t="s">
        <v>122</v>
      </c>
      <c r="O337" s="43" t="s">
        <v>1047</v>
      </c>
      <c r="P337" s="43" t="s">
        <v>912</v>
      </c>
    </row>
    <row r="338" spans="1:16" x14ac:dyDescent="0.25">
      <c r="A338" s="63">
        <v>52</v>
      </c>
      <c r="B338" s="43" t="s">
        <v>1048</v>
      </c>
      <c r="C338" s="44">
        <v>2462</v>
      </c>
      <c r="D338" s="43" t="s">
        <v>1049</v>
      </c>
      <c r="E338" s="43" t="s">
        <v>1050</v>
      </c>
      <c r="F338" s="43" t="s">
        <v>873</v>
      </c>
      <c r="G338" s="43" t="s">
        <v>909</v>
      </c>
      <c r="H338" s="45">
        <v>1022.43</v>
      </c>
      <c r="I338" s="45">
        <v>1022.42</v>
      </c>
      <c r="J338" s="46">
        <v>109910.15</v>
      </c>
      <c r="K338" s="44">
        <v>4</v>
      </c>
      <c r="L338" s="44">
        <v>2</v>
      </c>
      <c r="M338" s="47">
        <v>43194</v>
      </c>
      <c r="N338" s="43" t="s">
        <v>107</v>
      </c>
      <c r="O338" s="43" t="s">
        <v>903</v>
      </c>
      <c r="P338" s="43" t="s">
        <v>912</v>
      </c>
    </row>
    <row r="339" spans="1:16" x14ac:dyDescent="0.25">
      <c r="A339" s="63">
        <v>53</v>
      </c>
      <c r="B339" s="43" t="s">
        <v>1051</v>
      </c>
      <c r="C339" s="44">
        <v>44251</v>
      </c>
      <c r="D339" s="43" t="s">
        <v>1052</v>
      </c>
      <c r="E339" s="43" t="s">
        <v>1053</v>
      </c>
      <c r="F339" s="43" t="s">
        <v>768</v>
      </c>
      <c r="G339" s="43" t="s">
        <v>909</v>
      </c>
      <c r="H339" s="45">
        <v>931.5</v>
      </c>
      <c r="I339" s="45">
        <v>3216.5</v>
      </c>
      <c r="J339" s="46">
        <v>361856.25</v>
      </c>
      <c r="K339" s="44">
        <v>16</v>
      </c>
      <c r="L339" s="44">
        <v>8</v>
      </c>
      <c r="M339" s="47">
        <v>42989</v>
      </c>
      <c r="N339" s="43" t="s">
        <v>720</v>
      </c>
      <c r="O339" s="43" t="s">
        <v>912</v>
      </c>
      <c r="P339" s="43" t="s">
        <v>912</v>
      </c>
    </row>
    <row r="340" spans="1:16" x14ac:dyDescent="0.25">
      <c r="A340" s="63">
        <v>54</v>
      </c>
      <c r="B340" s="43" t="s">
        <v>1054</v>
      </c>
      <c r="C340" s="44">
        <v>3659299</v>
      </c>
      <c r="D340" s="43" t="s">
        <v>1055</v>
      </c>
      <c r="E340" s="43" t="s">
        <v>1056</v>
      </c>
      <c r="F340" s="43" t="s">
        <v>748</v>
      </c>
      <c r="G340" s="43" t="s">
        <v>909</v>
      </c>
      <c r="H340" s="45">
        <v>666</v>
      </c>
      <c r="I340" s="45">
        <v>571.78</v>
      </c>
      <c r="J340" s="46">
        <v>34306.800000000003</v>
      </c>
      <c r="K340" s="44">
        <v>6</v>
      </c>
      <c r="L340" s="44">
        <v>2</v>
      </c>
      <c r="M340" s="47">
        <v>43033</v>
      </c>
      <c r="N340" s="43" t="s">
        <v>100</v>
      </c>
      <c r="O340" s="43" t="s">
        <v>912</v>
      </c>
      <c r="P340" s="43" t="s">
        <v>912</v>
      </c>
    </row>
    <row r="341" spans="1:16" x14ac:dyDescent="0.25">
      <c r="A341" s="63">
        <v>55</v>
      </c>
      <c r="B341" s="43" t="s">
        <v>1045</v>
      </c>
      <c r="C341" s="44">
        <v>3615158</v>
      </c>
      <c r="D341" s="43" t="s">
        <v>1057</v>
      </c>
      <c r="E341" s="43" t="s">
        <v>567</v>
      </c>
      <c r="F341" s="43" t="s">
        <v>845</v>
      </c>
      <c r="G341" s="43" t="s">
        <v>803</v>
      </c>
      <c r="H341" s="45">
        <v>3022.49</v>
      </c>
      <c r="I341" s="45">
        <v>1225.77</v>
      </c>
      <c r="J341" s="46">
        <v>215969</v>
      </c>
      <c r="K341" s="44">
        <v>3</v>
      </c>
      <c r="L341" s="44">
        <v>2</v>
      </c>
      <c r="M341" s="47">
        <v>43132</v>
      </c>
      <c r="N341" s="43" t="s">
        <v>817</v>
      </c>
      <c r="O341" s="43" t="s">
        <v>912</v>
      </c>
      <c r="P341" s="43" t="s">
        <v>912</v>
      </c>
    </row>
    <row r="342" spans="1:16" x14ac:dyDescent="0.25">
      <c r="A342" s="63">
        <v>56</v>
      </c>
      <c r="B342" s="43" t="s">
        <v>1058</v>
      </c>
      <c r="C342" s="44">
        <v>3587302</v>
      </c>
      <c r="D342" s="43" t="s">
        <v>1059</v>
      </c>
      <c r="E342" s="43" t="s">
        <v>1060</v>
      </c>
      <c r="F342" s="43" t="s">
        <v>768</v>
      </c>
      <c r="G342" s="43" t="s">
        <v>909</v>
      </c>
      <c r="H342" s="45">
        <v>1399.19</v>
      </c>
      <c r="I342" s="45">
        <v>1636.48</v>
      </c>
      <c r="J342" s="46">
        <v>267291.73</v>
      </c>
      <c r="K342" s="44">
        <v>6</v>
      </c>
      <c r="L342" s="44">
        <v>4</v>
      </c>
      <c r="M342" s="47">
        <v>43203</v>
      </c>
      <c r="N342" s="43" t="s">
        <v>100</v>
      </c>
      <c r="O342" s="43" t="s">
        <v>1061</v>
      </c>
      <c r="P342" s="43" t="s">
        <v>912</v>
      </c>
    </row>
    <row r="343" spans="1:16" x14ac:dyDescent="0.25">
      <c r="A343" s="63">
        <v>57</v>
      </c>
      <c r="B343" s="43" t="s">
        <v>1062</v>
      </c>
      <c r="C343" s="44">
        <v>3612288</v>
      </c>
      <c r="D343" s="43" t="s">
        <v>1043</v>
      </c>
      <c r="E343" s="43" t="s">
        <v>1044</v>
      </c>
      <c r="F343" s="43" t="s">
        <v>768</v>
      </c>
      <c r="G343" s="43" t="s">
        <v>909</v>
      </c>
      <c r="H343" s="45">
        <v>1573.55</v>
      </c>
      <c r="I343" s="45">
        <v>552.29</v>
      </c>
      <c r="J343" s="46">
        <v>143595.4</v>
      </c>
      <c r="K343" s="44">
        <v>10</v>
      </c>
      <c r="L343" s="44">
        <v>5</v>
      </c>
      <c r="M343" s="47">
        <v>43209</v>
      </c>
      <c r="N343" s="43" t="s">
        <v>869</v>
      </c>
      <c r="O343" s="43" t="s">
        <v>1047</v>
      </c>
      <c r="P343" s="43" t="s">
        <v>912</v>
      </c>
    </row>
    <row r="344" spans="1:16" x14ac:dyDescent="0.25">
      <c r="A344" s="63">
        <v>58</v>
      </c>
      <c r="B344" s="43" t="s">
        <v>1063</v>
      </c>
      <c r="C344" s="44">
        <v>18083</v>
      </c>
      <c r="D344" s="43" t="s">
        <v>1064</v>
      </c>
      <c r="E344" s="43" t="s">
        <v>1065</v>
      </c>
      <c r="F344" s="43" t="s">
        <v>768</v>
      </c>
      <c r="G344" s="43" t="s">
        <v>909</v>
      </c>
      <c r="H344" s="45">
        <v>610.70000000000005</v>
      </c>
      <c r="I344" s="45">
        <v>873.32</v>
      </c>
      <c r="J344" s="46">
        <v>160407</v>
      </c>
      <c r="K344" s="44">
        <v>10</v>
      </c>
      <c r="L344" s="44">
        <v>3</v>
      </c>
      <c r="M344" s="47">
        <v>43263</v>
      </c>
      <c r="N344" s="43" t="s">
        <v>869</v>
      </c>
      <c r="O344" s="43" t="s">
        <v>1047</v>
      </c>
      <c r="P344" s="43" t="s">
        <v>912</v>
      </c>
    </row>
    <row r="345" spans="1:16" x14ac:dyDescent="0.25">
      <c r="A345" s="63">
        <v>59</v>
      </c>
      <c r="B345" s="43" t="s">
        <v>1066</v>
      </c>
      <c r="C345" s="44">
        <v>521344</v>
      </c>
      <c r="D345" s="43" t="s">
        <v>1067</v>
      </c>
      <c r="E345" s="43" t="s">
        <v>1068</v>
      </c>
      <c r="F345" s="43" t="s">
        <v>768</v>
      </c>
      <c r="G345" s="43" t="s">
        <v>909</v>
      </c>
      <c r="H345" s="45">
        <v>726</v>
      </c>
      <c r="I345" s="45">
        <v>343.06</v>
      </c>
      <c r="J345" s="46">
        <v>89195.6</v>
      </c>
      <c r="K345" s="44">
        <v>10</v>
      </c>
      <c r="L345" s="44">
        <v>1</v>
      </c>
      <c r="M345" s="47">
        <v>43342</v>
      </c>
      <c r="N345" s="43" t="s">
        <v>869</v>
      </c>
      <c r="O345" s="43" t="s">
        <v>1047</v>
      </c>
      <c r="P345" s="43" t="s">
        <v>912</v>
      </c>
    </row>
    <row r="346" spans="1:16" x14ac:dyDescent="0.25">
      <c r="A346" s="63">
        <v>60</v>
      </c>
      <c r="B346" s="43" t="s">
        <v>874</v>
      </c>
      <c r="C346" s="44">
        <v>27186</v>
      </c>
      <c r="D346" s="43" t="s">
        <v>1069</v>
      </c>
      <c r="E346" s="43" t="s">
        <v>1050</v>
      </c>
      <c r="F346" s="43" t="s">
        <v>748</v>
      </c>
      <c r="G346" s="43" t="s">
        <v>909</v>
      </c>
      <c r="H346" s="45">
        <v>864.67</v>
      </c>
      <c r="I346" s="45">
        <v>842.62</v>
      </c>
      <c r="J346" s="46">
        <v>64600.87</v>
      </c>
      <c r="K346" s="44">
        <v>6</v>
      </c>
      <c r="L346" s="44">
        <v>3</v>
      </c>
      <c r="M346" s="47">
        <v>43353</v>
      </c>
      <c r="N346" s="43" t="s">
        <v>100</v>
      </c>
      <c r="O346" s="43" t="s">
        <v>1047</v>
      </c>
      <c r="P346" s="43" t="s">
        <v>912</v>
      </c>
    </row>
    <row r="347" spans="1:16" x14ac:dyDescent="0.25">
      <c r="A347" s="63">
        <v>61</v>
      </c>
      <c r="B347" s="43" t="s">
        <v>1070</v>
      </c>
      <c r="C347" s="44">
        <v>29246</v>
      </c>
      <c r="D347" s="43" t="s">
        <v>1071</v>
      </c>
      <c r="E347" s="43" t="s">
        <v>1072</v>
      </c>
      <c r="F347" s="43" t="s">
        <v>768</v>
      </c>
      <c r="G347" s="43" t="s">
        <v>909</v>
      </c>
      <c r="H347" s="45">
        <v>486.91</v>
      </c>
      <c r="I347" s="45">
        <v>518.76</v>
      </c>
      <c r="J347" s="46">
        <v>143523.6</v>
      </c>
      <c r="K347" s="44">
        <v>6</v>
      </c>
      <c r="L347" s="44">
        <v>3</v>
      </c>
      <c r="M347" s="47">
        <v>43375</v>
      </c>
      <c r="N347" s="43" t="s">
        <v>100</v>
      </c>
      <c r="O347" s="43" t="s">
        <v>1047</v>
      </c>
      <c r="P347" s="43" t="s">
        <v>912</v>
      </c>
    </row>
    <row r="348" spans="1:16" x14ac:dyDescent="0.25">
      <c r="A348" s="63">
        <v>62</v>
      </c>
      <c r="B348" s="43" t="s">
        <v>1073</v>
      </c>
      <c r="C348" s="44">
        <v>3676179</v>
      </c>
      <c r="D348" s="43" t="s">
        <v>1074</v>
      </c>
      <c r="E348" s="43" t="s">
        <v>1028</v>
      </c>
      <c r="F348" s="43" t="s">
        <v>768</v>
      </c>
      <c r="G348" s="43" t="s">
        <v>909</v>
      </c>
      <c r="H348" s="45">
        <v>509.68</v>
      </c>
      <c r="I348" s="45">
        <v>9.8800000000000008</v>
      </c>
      <c r="J348" s="46">
        <v>2242.7600000000002</v>
      </c>
      <c r="K348" s="44">
        <v>10</v>
      </c>
      <c r="L348" s="44">
        <v>5</v>
      </c>
      <c r="M348" s="47">
        <v>43389</v>
      </c>
      <c r="N348" s="43" t="s">
        <v>869</v>
      </c>
      <c r="O348" s="43" t="s">
        <v>1047</v>
      </c>
      <c r="P348" s="43" t="s">
        <v>912</v>
      </c>
    </row>
    <row r="349" spans="1:16" x14ac:dyDescent="0.25">
      <c r="A349" s="63">
        <v>63</v>
      </c>
      <c r="B349" s="43" t="s">
        <v>1075</v>
      </c>
      <c r="C349" s="44">
        <v>3587302</v>
      </c>
      <c r="D349" s="43" t="s">
        <v>1059</v>
      </c>
      <c r="E349" s="43" t="s">
        <v>1060</v>
      </c>
      <c r="F349" s="43" t="s">
        <v>768</v>
      </c>
      <c r="G349" s="43" t="s">
        <v>909</v>
      </c>
      <c r="H349" s="45">
        <v>1399.19</v>
      </c>
      <c r="I349" s="45">
        <v>1294.33</v>
      </c>
      <c r="J349" s="46">
        <v>211407.23</v>
      </c>
      <c r="K349" s="44">
        <v>6</v>
      </c>
      <c r="L349" s="44">
        <v>4</v>
      </c>
      <c r="M349" s="47">
        <v>43384</v>
      </c>
      <c r="N349" s="43" t="s">
        <v>100</v>
      </c>
      <c r="O349" s="43" t="s">
        <v>1061</v>
      </c>
      <c r="P349" s="43" t="s">
        <v>912</v>
      </c>
    </row>
    <row r="350" spans="1:16" x14ac:dyDescent="0.25">
      <c r="A350" s="63">
        <v>64</v>
      </c>
      <c r="B350" s="43" t="s">
        <v>1076</v>
      </c>
      <c r="C350" s="44">
        <v>48363</v>
      </c>
      <c r="D350" s="43" t="s">
        <v>1077</v>
      </c>
      <c r="E350" s="43" t="s">
        <v>1078</v>
      </c>
      <c r="F350" s="43" t="s">
        <v>768</v>
      </c>
      <c r="G350" s="43" t="s">
        <v>909</v>
      </c>
      <c r="H350" s="45">
        <v>506.98</v>
      </c>
      <c r="I350" s="45">
        <v>1622.34</v>
      </c>
      <c r="J350" s="46">
        <v>280107.31</v>
      </c>
      <c r="K350" s="44">
        <v>16</v>
      </c>
      <c r="L350" s="44">
        <v>8</v>
      </c>
      <c r="M350" s="47">
        <v>43392</v>
      </c>
      <c r="N350" s="43" t="s">
        <v>720</v>
      </c>
      <c r="O350" s="43" t="s">
        <v>1047</v>
      </c>
      <c r="P350" s="43" t="s">
        <v>912</v>
      </c>
    </row>
    <row r="351" spans="1:16" x14ac:dyDescent="0.25">
      <c r="A351" s="63">
        <v>65</v>
      </c>
      <c r="B351" s="43" t="s">
        <v>1079</v>
      </c>
      <c r="C351" s="44">
        <v>63871</v>
      </c>
      <c r="D351" s="43" t="s">
        <v>1080</v>
      </c>
      <c r="E351" s="43" t="s">
        <v>1081</v>
      </c>
      <c r="F351" s="43" t="s">
        <v>782</v>
      </c>
      <c r="G351" s="43" t="s">
        <v>96</v>
      </c>
      <c r="H351" s="45">
        <v>2026.79</v>
      </c>
      <c r="I351" s="45">
        <v>1991.07</v>
      </c>
      <c r="J351" s="46">
        <v>152316.85999999999</v>
      </c>
      <c r="K351" s="44">
        <v>8</v>
      </c>
      <c r="L351" s="44">
        <v>2</v>
      </c>
      <c r="M351" s="47">
        <v>43874</v>
      </c>
      <c r="N351" s="43" t="s">
        <v>122</v>
      </c>
      <c r="O351" s="43" t="s">
        <v>1047</v>
      </c>
      <c r="P351" s="43" t="s">
        <v>1082</v>
      </c>
    </row>
    <row r="352" spans="1:16" x14ac:dyDescent="0.25">
      <c r="A352" s="63">
        <v>66</v>
      </c>
      <c r="B352" s="43" t="s">
        <v>1083</v>
      </c>
      <c r="C352" s="44">
        <v>3606395</v>
      </c>
      <c r="D352" s="43" t="s">
        <v>1084</v>
      </c>
      <c r="E352" s="43" t="s">
        <v>970</v>
      </c>
      <c r="F352" s="43" t="s">
        <v>768</v>
      </c>
      <c r="G352" s="43" t="s">
        <v>96</v>
      </c>
      <c r="H352" s="45">
        <v>1362.07</v>
      </c>
      <c r="I352" s="45">
        <v>3985.52</v>
      </c>
      <c r="J352" s="46">
        <v>267852.59000000003</v>
      </c>
      <c r="K352" s="44">
        <v>12</v>
      </c>
      <c r="L352" s="44">
        <v>6</v>
      </c>
      <c r="M352" s="47">
        <v>43812</v>
      </c>
      <c r="N352" s="43" t="s">
        <v>713</v>
      </c>
      <c r="O352" s="43" t="s">
        <v>1085</v>
      </c>
      <c r="P352" s="43" t="s">
        <v>1086</v>
      </c>
    </row>
    <row r="353" spans="1:16" x14ac:dyDescent="0.25">
      <c r="A353" s="63">
        <v>67</v>
      </c>
      <c r="B353" s="43" t="s">
        <v>1087</v>
      </c>
      <c r="C353" s="44">
        <v>78295</v>
      </c>
      <c r="D353" s="43" t="s">
        <v>1088</v>
      </c>
      <c r="E353" s="43" t="s">
        <v>1089</v>
      </c>
      <c r="F353" s="43" t="s">
        <v>748</v>
      </c>
      <c r="G353" s="43" t="s">
        <v>96</v>
      </c>
      <c r="H353" s="45">
        <v>696.1</v>
      </c>
      <c r="I353" s="45">
        <v>636.70000000000005</v>
      </c>
      <c r="J353" s="46">
        <v>44569</v>
      </c>
      <c r="K353" s="44">
        <v>4</v>
      </c>
      <c r="L353" s="44">
        <v>2</v>
      </c>
      <c r="M353" s="47">
        <v>43790</v>
      </c>
      <c r="N353" s="43" t="s">
        <v>111</v>
      </c>
      <c r="O353" s="43" t="s">
        <v>1047</v>
      </c>
      <c r="P353" s="43" t="s">
        <v>1082</v>
      </c>
    </row>
    <row r="354" spans="1:16" x14ac:dyDescent="0.25">
      <c r="A354" s="63">
        <v>68</v>
      </c>
      <c r="B354" s="43" t="s">
        <v>1090</v>
      </c>
      <c r="C354" s="44">
        <v>40644</v>
      </c>
      <c r="D354" s="43" t="s">
        <v>569</v>
      </c>
      <c r="E354" s="43" t="s">
        <v>570</v>
      </c>
      <c r="F354" s="43" t="s">
        <v>768</v>
      </c>
      <c r="G354" s="43" t="s">
        <v>909</v>
      </c>
      <c r="H354" s="45">
        <v>1516.41</v>
      </c>
      <c r="I354" s="45">
        <v>199.09</v>
      </c>
      <c r="J354" s="46">
        <v>0</v>
      </c>
      <c r="K354" s="44">
        <v>6</v>
      </c>
      <c r="L354" s="44">
        <v>2</v>
      </c>
      <c r="M354" s="47">
        <v>43630</v>
      </c>
      <c r="N354" s="43" t="s">
        <v>100</v>
      </c>
      <c r="O354" s="43" t="s">
        <v>1047</v>
      </c>
      <c r="P354" s="43" t="s">
        <v>1082</v>
      </c>
    </row>
    <row r="355" spans="1:16" x14ac:dyDescent="0.25">
      <c r="A355" s="63">
        <v>69</v>
      </c>
      <c r="B355" s="43" t="s">
        <v>1091</v>
      </c>
      <c r="C355" s="44">
        <v>88884</v>
      </c>
      <c r="D355" s="43" t="s">
        <v>1092</v>
      </c>
      <c r="E355" s="43" t="s">
        <v>1093</v>
      </c>
      <c r="F355" s="43" t="s">
        <v>768</v>
      </c>
      <c r="G355" s="43" t="s">
        <v>909</v>
      </c>
      <c r="H355" s="45">
        <v>415.92</v>
      </c>
      <c r="I355" s="45">
        <v>232.42</v>
      </c>
      <c r="J355" s="46">
        <v>14705.9</v>
      </c>
      <c r="K355" s="44">
        <v>8</v>
      </c>
      <c r="L355" s="44">
        <v>2</v>
      </c>
      <c r="M355" s="47">
        <v>43781</v>
      </c>
      <c r="N355" s="43" t="s">
        <v>122</v>
      </c>
      <c r="O355" s="43" t="s">
        <v>1085</v>
      </c>
      <c r="P355" s="43" t="s">
        <v>1086</v>
      </c>
    </row>
    <row r="356" spans="1:16" x14ac:dyDescent="0.25">
      <c r="A356" s="63">
        <v>70</v>
      </c>
      <c r="B356" s="43" t="s">
        <v>1094</v>
      </c>
      <c r="C356" s="44">
        <v>3659299</v>
      </c>
      <c r="D356" s="43" t="s">
        <v>1055</v>
      </c>
      <c r="E356" s="43" t="s">
        <v>1056</v>
      </c>
      <c r="F356" s="43" t="s">
        <v>748</v>
      </c>
      <c r="G356" s="43" t="s">
        <v>909</v>
      </c>
      <c r="H356" s="45">
        <v>686.1</v>
      </c>
      <c r="I356" s="45">
        <v>7.02</v>
      </c>
      <c r="J356" s="46">
        <v>538.20000000000005</v>
      </c>
      <c r="K356" s="44">
        <v>6</v>
      </c>
      <c r="L356" s="44">
        <v>2</v>
      </c>
      <c r="M356" s="47">
        <v>43803</v>
      </c>
      <c r="N356" s="43" t="s">
        <v>100</v>
      </c>
      <c r="O356" s="43" t="s">
        <v>1047</v>
      </c>
      <c r="P356" s="43" t="s">
        <v>1082</v>
      </c>
    </row>
    <row r="357" spans="1:16" x14ac:dyDescent="0.25">
      <c r="A357" s="63">
        <v>71</v>
      </c>
      <c r="B357" s="43" t="s">
        <v>1095</v>
      </c>
      <c r="C357" s="44">
        <v>3667212</v>
      </c>
      <c r="D357" s="43" t="s">
        <v>1096</v>
      </c>
      <c r="E357" s="43" t="s">
        <v>1097</v>
      </c>
      <c r="F357" s="43" t="s">
        <v>768</v>
      </c>
      <c r="G357" s="43" t="s">
        <v>96</v>
      </c>
      <c r="H357" s="45">
        <v>2197.5300000000002</v>
      </c>
      <c r="I357" s="45">
        <v>14255</v>
      </c>
      <c r="J357" s="46">
        <v>1790073.29</v>
      </c>
      <c r="K357" s="44">
        <v>16</v>
      </c>
      <c r="L357" s="44">
        <v>16</v>
      </c>
      <c r="M357" s="47">
        <v>43819</v>
      </c>
      <c r="N357" s="43" t="s">
        <v>720</v>
      </c>
      <c r="O357" s="43" t="s">
        <v>1085</v>
      </c>
      <c r="P357" s="43" t="s">
        <v>1086</v>
      </c>
    </row>
    <row r="358" spans="1:16" x14ac:dyDescent="0.25">
      <c r="A358" s="63">
        <v>72</v>
      </c>
      <c r="B358" s="43" t="s">
        <v>1098</v>
      </c>
      <c r="C358" s="44">
        <v>3682471</v>
      </c>
      <c r="D358" s="43" t="s">
        <v>1099</v>
      </c>
      <c r="E358" s="43" t="s">
        <v>1100</v>
      </c>
      <c r="F358" s="43" t="s">
        <v>768</v>
      </c>
      <c r="G358" s="43" t="s">
        <v>909</v>
      </c>
      <c r="H358" s="45">
        <v>862.1</v>
      </c>
      <c r="I358" s="45">
        <v>2417.9499999999998</v>
      </c>
      <c r="J358" s="46">
        <v>425156.21</v>
      </c>
      <c r="K358" s="44">
        <v>12</v>
      </c>
      <c r="L358" s="44">
        <v>6</v>
      </c>
      <c r="M358" s="47">
        <v>43899</v>
      </c>
      <c r="N358" s="43" t="s">
        <v>713</v>
      </c>
      <c r="O358" s="43" t="s">
        <v>1085</v>
      </c>
      <c r="P358" s="43" t="s">
        <v>1086</v>
      </c>
    </row>
    <row r="359" spans="1:16" x14ac:dyDescent="0.25">
      <c r="A359" s="63">
        <v>73</v>
      </c>
      <c r="B359" s="43" t="s">
        <v>1101</v>
      </c>
      <c r="C359" s="44">
        <v>31681</v>
      </c>
      <c r="D359" s="43" t="s">
        <v>1102</v>
      </c>
      <c r="E359" s="43" t="s">
        <v>1103</v>
      </c>
      <c r="F359" s="43" t="s">
        <v>768</v>
      </c>
      <c r="G359" s="43" t="s">
        <v>909</v>
      </c>
      <c r="H359" s="45">
        <v>492.2</v>
      </c>
      <c r="I359" s="45">
        <v>615.33000000000004</v>
      </c>
      <c r="J359" s="46">
        <v>170241.3</v>
      </c>
      <c r="K359" s="44">
        <v>6</v>
      </c>
      <c r="L359" s="44">
        <v>3</v>
      </c>
      <c r="M359" s="47">
        <v>43684</v>
      </c>
      <c r="N359" s="43" t="s">
        <v>100</v>
      </c>
      <c r="O359" s="43" t="s">
        <v>1047</v>
      </c>
      <c r="P359" s="43" t="s">
        <v>1082</v>
      </c>
    </row>
    <row r="360" spans="1:16" x14ac:dyDescent="0.25">
      <c r="I360" s="55">
        <f>SUM(I287:I359)</f>
        <v>105792.223</v>
      </c>
      <c r="J360" s="54">
        <f>SUM(J287:J359)</f>
        <v>10669816.662900001</v>
      </c>
      <c r="L360" s="62">
        <f>AVERAGE(L287:L359)</f>
        <v>2.9452054794520546</v>
      </c>
    </row>
  </sheetData>
  <mergeCells count="4">
    <mergeCell ref="A11:P11"/>
    <mergeCell ref="A285:P285"/>
    <mergeCell ref="A4:A8"/>
    <mergeCell ref="A3: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3"/>
  <sheetViews>
    <sheetView zoomScale="85" zoomScaleNormal="85" workbookViewId="0">
      <selection activeCell="A3" sqref="A3:C13"/>
    </sheetView>
  </sheetViews>
  <sheetFormatPr baseColWidth="10" defaultRowHeight="15.75" x14ac:dyDescent="0.25"/>
  <cols>
    <col min="2" max="2" width="11.109375" customWidth="1"/>
    <col min="3" max="3" width="10.5546875" customWidth="1"/>
    <col min="4" max="4" width="5.109375" style="60" bestFit="1" customWidth="1"/>
    <col min="5" max="5" width="12.6640625" customWidth="1"/>
    <col min="6" max="6" width="14" bestFit="1" customWidth="1"/>
    <col min="7" max="7" width="12.77734375" bestFit="1" customWidth="1"/>
    <col min="9" max="9" width="14" bestFit="1" customWidth="1"/>
  </cols>
  <sheetData>
    <row r="3" spans="1:7" x14ac:dyDescent="0.25">
      <c r="A3" s="166" t="s">
        <v>1293</v>
      </c>
      <c r="B3" s="166"/>
      <c r="C3" s="166"/>
      <c r="D3" s="53" t="s">
        <v>1269</v>
      </c>
      <c r="E3" s="60" t="s">
        <v>1106</v>
      </c>
      <c r="F3" s="60" t="s">
        <v>101</v>
      </c>
      <c r="G3" s="60" t="s">
        <v>902</v>
      </c>
    </row>
    <row r="4" spans="1:7" x14ac:dyDescent="0.25">
      <c r="A4" s="166"/>
      <c r="B4" s="166"/>
      <c r="C4" s="166"/>
      <c r="D4" s="53">
        <v>2012</v>
      </c>
      <c r="E4" s="77">
        <v>3296569</v>
      </c>
      <c r="F4" s="77">
        <v>3170629.62</v>
      </c>
      <c r="G4" s="77">
        <v>125939.38</v>
      </c>
    </row>
    <row r="5" spans="1:7" x14ac:dyDescent="0.25">
      <c r="A5" s="166"/>
      <c r="B5" s="166"/>
      <c r="C5" s="166"/>
      <c r="D5" s="53">
        <v>2013</v>
      </c>
      <c r="E5" s="77">
        <v>4421505.6716</v>
      </c>
      <c r="F5" s="77">
        <v>3206265.13</v>
      </c>
      <c r="G5" s="77">
        <v>1215240.5433</v>
      </c>
    </row>
    <row r="6" spans="1:7" x14ac:dyDescent="0.25">
      <c r="A6" s="166"/>
      <c r="B6" s="166"/>
      <c r="C6" s="166"/>
      <c r="D6" s="53">
        <v>2014</v>
      </c>
      <c r="E6" s="77">
        <v>5557228.3412999995</v>
      </c>
      <c r="F6" s="77">
        <v>4948383.21</v>
      </c>
      <c r="G6" s="77">
        <v>608845.13010000007</v>
      </c>
    </row>
    <row r="7" spans="1:7" x14ac:dyDescent="0.25">
      <c r="A7" s="166"/>
      <c r="B7" s="166"/>
      <c r="C7" s="166"/>
      <c r="D7" s="53">
        <v>2015</v>
      </c>
      <c r="E7" s="77">
        <v>4726413.349200001</v>
      </c>
      <c r="F7" s="77">
        <v>3875678.73</v>
      </c>
      <c r="G7" s="77">
        <v>850734.62300000002</v>
      </c>
    </row>
    <row r="8" spans="1:7" x14ac:dyDescent="0.25">
      <c r="A8" s="166"/>
      <c r="B8" s="166"/>
      <c r="C8" s="166"/>
      <c r="D8" s="53">
        <v>2016</v>
      </c>
      <c r="E8" s="77">
        <v>2011895.81</v>
      </c>
      <c r="F8" s="77">
        <v>675155.88</v>
      </c>
      <c r="G8" s="77">
        <v>1336739.9331</v>
      </c>
    </row>
    <row r="9" spans="1:7" x14ac:dyDescent="0.25">
      <c r="A9" s="166"/>
      <c r="B9" s="166"/>
      <c r="C9" s="166"/>
      <c r="D9" s="53">
        <v>2017</v>
      </c>
      <c r="E9" s="77">
        <v>2929025.4201999996</v>
      </c>
      <c r="F9" s="77">
        <v>1052340.3700000001</v>
      </c>
      <c r="G9" s="77">
        <v>1876685.0534000001</v>
      </c>
    </row>
    <row r="10" spans="1:7" x14ac:dyDescent="0.25">
      <c r="A10" s="166"/>
      <c r="B10" s="166"/>
      <c r="C10" s="166"/>
      <c r="D10" s="53">
        <v>2018</v>
      </c>
      <c r="E10" s="77">
        <v>3160035.3600000003</v>
      </c>
      <c r="F10" s="77">
        <v>1369856.71</v>
      </c>
      <c r="G10" s="77">
        <v>1790178.6500000004</v>
      </c>
    </row>
    <row r="11" spans="1:7" x14ac:dyDescent="0.25">
      <c r="A11" s="166"/>
      <c r="B11" s="166"/>
      <c r="C11" s="166"/>
      <c r="D11" s="53">
        <v>2019</v>
      </c>
      <c r="E11" s="77">
        <v>1148222.1099999999</v>
      </c>
      <c r="F11" s="77">
        <v>918167.71</v>
      </c>
      <c r="G11" s="77">
        <v>230054.39999999999</v>
      </c>
    </row>
    <row r="12" spans="1:7" x14ac:dyDescent="0.25">
      <c r="A12" s="166"/>
      <c r="B12" s="166"/>
      <c r="C12" s="166"/>
      <c r="D12" s="53">
        <v>2020</v>
      </c>
      <c r="E12" s="77">
        <v>2635398.9500000002</v>
      </c>
      <c r="F12" s="77">
        <v>0</v>
      </c>
      <c r="G12" s="77">
        <v>2635398.9500000002</v>
      </c>
    </row>
    <row r="13" spans="1:7" x14ac:dyDescent="0.25">
      <c r="A13" s="166"/>
      <c r="B13" s="166"/>
      <c r="C13" s="166"/>
      <c r="D13" s="53">
        <v>2021</v>
      </c>
    </row>
  </sheetData>
  <mergeCells count="1">
    <mergeCell ref="A3:C1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2"/>
  <sheetViews>
    <sheetView zoomScale="55" zoomScaleNormal="55" workbookViewId="0">
      <selection activeCell="A3" sqref="A3:D22"/>
    </sheetView>
  </sheetViews>
  <sheetFormatPr baseColWidth="10" defaultRowHeight="15.75" x14ac:dyDescent="0.25"/>
  <sheetData>
    <row r="3" spans="1:4" x14ac:dyDescent="0.25">
      <c r="A3" s="167" t="s">
        <v>1277</v>
      </c>
      <c r="B3" s="167"/>
      <c r="C3" s="167"/>
      <c r="D3" s="167"/>
    </row>
    <row r="4" spans="1:4" x14ac:dyDescent="0.25">
      <c r="A4" s="167"/>
      <c r="B4" s="167"/>
      <c r="C4" s="167"/>
      <c r="D4" s="167"/>
    </row>
    <row r="5" spans="1:4" x14ac:dyDescent="0.25">
      <c r="A5" s="167"/>
      <c r="B5" s="167"/>
      <c r="C5" s="167"/>
      <c r="D5" s="167"/>
    </row>
    <row r="6" spans="1:4" x14ac:dyDescent="0.25">
      <c r="A6" s="167"/>
      <c r="B6" s="167"/>
      <c r="C6" s="167"/>
      <c r="D6" s="167"/>
    </row>
    <row r="7" spans="1:4" x14ac:dyDescent="0.25">
      <c r="A7" s="167"/>
      <c r="B7" s="167"/>
      <c r="C7" s="167"/>
      <c r="D7" s="167"/>
    </row>
    <row r="8" spans="1:4" x14ac:dyDescent="0.25">
      <c r="A8" s="167"/>
      <c r="B8" s="167"/>
      <c r="C8" s="167"/>
      <c r="D8" s="167"/>
    </row>
    <row r="9" spans="1:4" x14ac:dyDescent="0.25">
      <c r="A9" s="167"/>
      <c r="B9" s="167"/>
      <c r="C9" s="167"/>
      <c r="D9" s="167"/>
    </row>
    <row r="10" spans="1:4" x14ac:dyDescent="0.25">
      <c r="A10" s="167"/>
      <c r="B10" s="167"/>
      <c r="C10" s="167"/>
      <c r="D10" s="167"/>
    </row>
    <row r="11" spans="1:4" x14ac:dyDescent="0.25">
      <c r="A11" s="167"/>
      <c r="B11" s="167"/>
      <c r="C11" s="167"/>
      <c r="D11" s="167"/>
    </row>
    <row r="12" spans="1:4" x14ac:dyDescent="0.25">
      <c r="A12" s="167"/>
      <c r="B12" s="167"/>
      <c r="C12" s="167"/>
      <c r="D12" s="167"/>
    </row>
    <row r="13" spans="1:4" x14ac:dyDescent="0.25">
      <c r="A13" s="167"/>
      <c r="B13" s="167"/>
      <c r="C13" s="167"/>
      <c r="D13" s="167"/>
    </row>
    <row r="14" spans="1:4" x14ac:dyDescent="0.25">
      <c r="A14" s="167"/>
      <c r="B14" s="167"/>
      <c r="C14" s="167"/>
      <c r="D14" s="167"/>
    </row>
    <row r="15" spans="1:4" x14ac:dyDescent="0.25">
      <c r="A15" s="167"/>
      <c r="B15" s="167"/>
      <c r="C15" s="167"/>
      <c r="D15" s="167"/>
    </row>
    <row r="16" spans="1:4" x14ac:dyDescent="0.25">
      <c r="A16" s="167"/>
      <c r="B16" s="167"/>
      <c r="C16" s="167"/>
      <c r="D16" s="167"/>
    </row>
    <row r="17" spans="1:4" x14ac:dyDescent="0.25">
      <c r="A17" s="167"/>
      <c r="B17" s="167"/>
      <c r="C17" s="167"/>
      <c r="D17" s="167"/>
    </row>
    <row r="18" spans="1:4" x14ac:dyDescent="0.25">
      <c r="A18" s="167"/>
      <c r="B18" s="167"/>
      <c r="C18" s="167"/>
      <c r="D18" s="167"/>
    </row>
    <row r="19" spans="1:4" x14ac:dyDescent="0.25">
      <c r="A19" s="167"/>
      <c r="B19" s="167"/>
      <c r="C19" s="167"/>
      <c r="D19" s="167"/>
    </row>
    <row r="20" spans="1:4" x14ac:dyDescent="0.25">
      <c r="A20" s="167"/>
      <c r="B20" s="167"/>
      <c r="C20" s="167"/>
      <c r="D20" s="167"/>
    </row>
    <row r="21" spans="1:4" x14ac:dyDescent="0.25">
      <c r="A21" s="167"/>
      <c r="B21" s="167"/>
      <c r="C21" s="167"/>
      <c r="D21" s="167"/>
    </row>
    <row r="22" spans="1:4" x14ac:dyDescent="0.25">
      <c r="A22" s="167"/>
      <c r="B22" s="167"/>
      <c r="C22" s="167"/>
      <c r="D22" s="167"/>
    </row>
  </sheetData>
  <mergeCells count="1">
    <mergeCell ref="A3:D2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sqref="A1:G1"/>
    </sheetView>
  </sheetViews>
  <sheetFormatPr baseColWidth="10" defaultRowHeight="15.75" x14ac:dyDescent="0.25"/>
  <cols>
    <col min="2" max="2" width="14.44140625" customWidth="1"/>
    <col min="3" max="3" width="23.5546875" customWidth="1"/>
    <col min="7" max="7" width="23.44140625" customWidth="1"/>
  </cols>
  <sheetData>
    <row r="1" spans="1:7" ht="20.25" x14ac:dyDescent="0.25">
      <c r="A1" s="168" t="s">
        <v>1212</v>
      </c>
      <c r="B1" s="168"/>
      <c r="C1" s="168"/>
      <c r="D1" s="168"/>
      <c r="E1" s="168"/>
      <c r="F1" s="168"/>
      <c r="G1" s="168"/>
    </row>
    <row r="2" spans="1:7" ht="38.25" x14ac:dyDescent="0.25">
      <c r="A2" s="85"/>
      <c r="B2" s="86" t="s">
        <v>1111</v>
      </c>
      <c r="C2" s="86" t="s">
        <v>1112</v>
      </c>
      <c r="D2" s="86" t="s">
        <v>1113</v>
      </c>
      <c r="E2" s="86" t="s">
        <v>1114</v>
      </c>
      <c r="F2" s="86" t="s">
        <v>1115</v>
      </c>
      <c r="G2" s="86" t="s">
        <v>1116</v>
      </c>
    </row>
    <row r="3" spans="1:7" x14ac:dyDescent="0.25">
      <c r="A3" s="85">
        <v>1</v>
      </c>
      <c r="B3" s="87" t="s">
        <v>1117</v>
      </c>
      <c r="C3" s="88" t="s">
        <v>1118</v>
      </c>
      <c r="D3" s="89">
        <v>10</v>
      </c>
      <c r="E3" s="89">
        <v>2</v>
      </c>
      <c r="F3" s="85">
        <f>D3+E3</f>
        <v>12</v>
      </c>
      <c r="G3" s="84" t="s">
        <v>1119</v>
      </c>
    </row>
    <row r="4" spans="1:7" x14ac:dyDescent="0.25">
      <c r="A4" s="85">
        <v>2</v>
      </c>
      <c r="B4" s="87" t="s">
        <v>1120</v>
      </c>
      <c r="C4" s="88" t="s">
        <v>1121</v>
      </c>
      <c r="D4" s="89">
        <v>16</v>
      </c>
      <c r="E4" s="89">
        <v>5</v>
      </c>
      <c r="F4" s="85">
        <f>D4+E4</f>
        <v>21</v>
      </c>
      <c r="G4" s="84" t="s">
        <v>1122</v>
      </c>
    </row>
    <row r="5" spans="1:7" ht="25.5" x14ac:dyDescent="0.25">
      <c r="A5" s="85">
        <v>3</v>
      </c>
      <c r="B5" s="87" t="s">
        <v>1123</v>
      </c>
      <c r="C5" s="88" t="s">
        <v>1124</v>
      </c>
      <c r="D5" s="89">
        <v>16</v>
      </c>
      <c r="E5" s="89">
        <v>8</v>
      </c>
      <c r="F5" s="85">
        <f t="shared" ref="F5:F37" si="0">D5+E5</f>
        <v>24</v>
      </c>
      <c r="G5" s="84" t="s">
        <v>1122</v>
      </c>
    </row>
    <row r="6" spans="1:7" ht="25.5" x14ac:dyDescent="0.25">
      <c r="A6" s="85">
        <v>4</v>
      </c>
      <c r="B6" s="87" t="s">
        <v>1125</v>
      </c>
      <c r="C6" s="88" t="s">
        <v>1124</v>
      </c>
      <c r="D6" s="89">
        <v>16</v>
      </c>
      <c r="E6" s="89">
        <v>8</v>
      </c>
      <c r="F6" s="85">
        <f t="shared" si="0"/>
        <v>24</v>
      </c>
      <c r="G6" s="84" t="s">
        <v>1122</v>
      </c>
    </row>
    <row r="7" spans="1:7" ht="25.5" x14ac:dyDescent="0.25">
      <c r="A7" s="85">
        <v>5</v>
      </c>
      <c r="B7" s="87" t="s">
        <v>1126</v>
      </c>
      <c r="C7" s="88" t="s">
        <v>1127</v>
      </c>
      <c r="D7" s="89">
        <v>10</v>
      </c>
      <c r="E7" s="89">
        <v>5</v>
      </c>
      <c r="F7" s="85">
        <f t="shared" si="0"/>
        <v>15</v>
      </c>
      <c r="G7" s="84" t="s">
        <v>1128</v>
      </c>
    </row>
    <row r="8" spans="1:7" ht="25.5" x14ac:dyDescent="0.25">
      <c r="A8" s="85">
        <v>6</v>
      </c>
      <c r="B8" s="87" t="s">
        <v>1129</v>
      </c>
      <c r="C8" s="88" t="s">
        <v>1130</v>
      </c>
      <c r="D8" s="89">
        <v>4</v>
      </c>
      <c r="E8" s="89">
        <v>2</v>
      </c>
      <c r="F8" s="85">
        <f t="shared" si="0"/>
        <v>6</v>
      </c>
      <c r="G8" s="84" t="s">
        <v>1131</v>
      </c>
    </row>
    <row r="9" spans="1:7" ht="25.5" x14ac:dyDescent="0.25">
      <c r="A9" s="85">
        <v>7</v>
      </c>
      <c r="B9" s="87" t="s">
        <v>1132</v>
      </c>
      <c r="C9" s="88" t="s">
        <v>1133</v>
      </c>
      <c r="D9" s="89">
        <v>10</v>
      </c>
      <c r="E9" s="89">
        <v>5</v>
      </c>
      <c r="F9" s="85">
        <f t="shared" si="0"/>
        <v>15</v>
      </c>
      <c r="G9" s="84" t="s">
        <v>1134</v>
      </c>
    </row>
    <row r="10" spans="1:7" ht="25.5" x14ac:dyDescent="0.25">
      <c r="A10" s="85">
        <v>8</v>
      </c>
      <c r="B10" s="87" t="s">
        <v>1135</v>
      </c>
      <c r="C10" s="88" t="s">
        <v>1136</v>
      </c>
      <c r="D10" s="89">
        <v>6</v>
      </c>
      <c r="E10" s="89">
        <v>2</v>
      </c>
      <c r="F10" s="85">
        <f t="shared" si="0"/>
        <v>8</v>
      </c>
      <c r="G10" s="84" t="s">
        <v>1137</v>
      </c>
    </row>
    <row r="11" spans="1:7" x14ac:dyDescent="0.25">
      <c r="A11" s="85">
        <v>9</v>
      </c>
      <c r="B11" s="87" t="s">
        <v>1138</v>
      </c>
      <c r="C11" s="88" t="s">
        <v>1139</v>
      </c>
      <c r="D11" s="89">
        <v>8</v>
      </c>
      <c r="E11" s="89">
        <v>4</v>
      </c>
      <c r="F11" s="85">
        <f t="shared" si="0"/>
        <v>12</v>
      </c>
      <c r="G11" s="84" t="s">
        <v>1140</v>
      </c>
    </row>
    <row r="12" spans="1:7" ht="25.5" x14ac:dyDescent="0.25">
      <c r="A12" s="85">
        <v>10</v>
      </c>
      <c r="B12" s="87" t="s">
        <v>1141</v>
      </c>
      <c r="C12" s="88" t="s">
        <v>1142</v>
      </c>
      <c r="D12" s="89">
        <v>8</v>
      </c>
      <c r="E12" s="89">
        <v>2</v>
      </c>
      <c r="F12" s="85">
        <f t="shared" si="0"/>
        <v>10</v>
      </c>
      <c r="G12" s="84" t="s">
        <v>1143</v>
      </c>
    </row>
    <row r="13" spans="1:7" ht="25.5" x14ac:dyDescent="0.25">
      <c r="A13" s="85">
        <v>11</v>
      </c>
      <c r="B13" s="87" t="s">
        <v>1144</v>
      </c>
      <c r="C13" s="88" t="s">
        <v>1145</v>
      </c>
      <c r="D13" s="89">
        <v>10</v>
      </c>
      <c r="E13" s="89">
        <v>3</v>
      </c>
      <c r="F13" s="85">
        <f t="shared" si="0"/>
        <v>13</v>
      </c>
      <c r="G13" s="84" t="s">
        <v>1146</v>
      </c>
    </row>
    <row r="14" spans="1:7" x14ac:dyDescent="0.25">
      <c r="A14" s="85">
        <v>12</v>
      </c>
      <c r="B14" s="87" t="s">
        <v>1147</v>
      </c>
      <c r="C14" s="88" t="s">
        <v>1148</v>
      </c>
      <c r="D14" s="89">
        <v>16</v>
      </c>
      <c r="E14" s="89">
        <v>8</v>
      </c>
      <c r="F14" s="85">
        <f t="shared" si="0"/>
        <v>24</v>
      </c>
      <c r="G14" s="84" t="s">
        <v>1128</v>
      </c>
    </row>
    <row r="15" spans="1:7" ht="25.5" x14ac:dyDescent="0.25">
      <c r="A15" s="85">
        <v>13</v>
      </c>
      <c r="B15" s="87" t="s">
        <v>1149</v>
      </c>
      <c r="C15" s="88" t="s">
        <v>1150</v>
      </c>
      <c r="D15" s="89">
        <v>8</v>
      </c>
      <c r="E15" s="89">
        <v>4</v>
      </c>
      <c r="F15" s="85">
        <f t="shared" si="0"/>
        <v>12</v>
      </c>
      <c r="G15" s="84" t="s">
        <v>1151</v>
      </c>
    </row>
    <row r="16" spans="1:7" ht="25.5" x14ac:dyDescent="0.25">
      <c r="A16" s="85">
        <v>14</v>
      </c>
      <c r="B16" s="87" t="s">
        <v>1152</v>
      </c>
      <c r="C16" s="88" t="s">
        <v>1153</v>
      </c>
      <c r="D16" s="89">
        <v>4</v>
      </c>
      <c r="E16" s="89">
        <v>2</v>
      </c>
      <c r="F16" s="85">
        <f t="shared" si="0"/>
        <v>6</v>
      </c>
      <c r="G16" s="84" t="s">
        <v>1050</v>
      </c>
    </row>
    <row r="17" spans="1:7" x14ac:dyDescent="0.25">
      <c r="A17" s="85">
        <v>15</v>
      </c>
      <c r="B17" s="87" t="s">
        <v>1154</v>
      </c>
      <c r="C17" s="88" t="s">
        <v>1155</v>
      </c>
      <c r="D17" s="89">
        <v>6</v>
      </c>
      <c r="E17" s="89">
        <v>3</v>
      </c>
      <c r="F17" s="85">
        <f t="shared" si="0"/>
        <v>9</v>
      </c>
      <c r="G17" s="84" t="s">
        <v>1156</v>
      </c>
    </row>
    <row r="18" spans="1:7" ht="25.5" x14ac:dyDescent="0.25">
      <c r="A18" s="85">
        <v>16</v>
      </c>
      <c r="B18" s="87" t="s">
        <v>1157</v>
      </c>
      <c r="C18" s="88" t="s">
        <v>1158</v>
      </c>
      <c r="D18" s="89">
        <v>10</v>
      </c>
      <c r="E18" s="89">
        <v>1</v>
      </c>
      <c r="F18" s="85">
        <f t="shared" si="0"/>
        <v>11</v>
      </c>
      <c r="G18" s="84" t="s">
        <v>1159</v>
      </c>
    </row>
    <row r="19" spans="1:7" x14ac:dyDescent="0.25">
      <c r="A19" s="85">
        <v>17</v>
      </c>
      <c r="B19" s="87" t="s">
        <v>1160</v>
      </c>
      <c r="C19" s="88" t="s">
        <v>1161</v>
      </c>
      <c r="D19" s="89">
        <v>16</v>
      </c>
      <c r="E19" s="89">
        <v>16</v>
      </c>
      <c r="F19" s="85">
        <f t="shared" si="0"/>
        <v>32</v>
      </c>
      <c r="G19" s="84" t="s">
        <v>1122</v>
      </c>
    </row>
    <row r="20" spans="1:7" x14ac:dyDescent="0.25">
      <c r="A20" s="85">
        <v>18</v>
      </c>
      <c r="B20" s="87" t="s">
        <v>1162</v>
      </c>
      <c r="C20" s="88" t="s">
        <v>1163</v>
      </c>
      <c r="D20" s="89">
        <v>12</v>
      </c>
      <c r="E20" s="89">
        <v>6</v>
      </c>
      <c r="F20" s="85">
        <f t="shared" si="0"/>
        <v>18</v>
      </c>
      <c r="G20" s="84" t="s">
        <v>1146</v>
      </c>
    </row>
    <row r="21" spans="1:7" x14ac:dyDescent="0.25">
      <c r="A21" s="85">
        <v>19</v>
      </c>
      <c r="B21" s="87" t="s">
        <v>1164</v>
      </c>
      <c r="C21" s="88" t="s">
        <v>1165</v>
      </c>
      <c r="D21" s="89">
        <v>6</v>
      </c>
      <c r="E21" s="89">
        <v>4</v>
      </c>
      <c r="F21" s="85">
        <f t="shared" si="0"/>
        <v>10</v>
      </c>
      <c r="G21" s="84" t="s">
        <v>1166</v>
      </c>
    </row>
    <row r="22" spans="1:7" ht="38.25" x14ac:dyDescent="0.25">
      <c r="A22" s="85">
        <v>20</v>
      </c>
      <c r="B22" s="87" t="s">
        <v>1167</v>
      </c>
      <c r="C22" s="88" t="s">
        <v>1168</v>
      </c>
      <c r="D22" s="89">
        <v>6</v>
      </c>
      <c r="E22" s="89">
        <v>3</v>
      </c>
      <c r="F22" s="85">
        <f t="shared" si="0"/>
        <v>9</v>
      </c>
      <c r="G22" s="84" t="s">
        <v>1050</v>
      </c>
    </row>
    <row r="23" spans="1:7" ht="25.5" x14ac:dyDescent="0.25">
      <c r="A23" s="85">
        <v>21</v>
      </c>
      <c r="B23" s="87" t="s">
        <v>1169</v>
      </c>
      <c r="C23" s="88" t="s">
        <v>1170</v>
      </c>
      <c r="D23" s="89">
        <v>8</v>
      </c>
      <c r="E23" s="89">
        <v>2</v>
      </c>
      <c r="F23" s="85">
        <f t="shared" si="0"/>
        <v>10</v>
      </c>
      <c r="G23" s="84" t="s">
        <v>1171</v>
      </c>
    </row>
    <row r="24" spans="1:7" x14ac:dyDescent="0.25">
      <c r="A24" s="85">
        <v>22</v>
      </c>
      <c r="B24" s="87" t="s">
        <v>1172</v>
      </c>
      <c r="C24" s="88" t="s">
        <v>1173</v>
      </c>
      <c r="D24" s="89">
        <v>6</v>
      </c>
      <c r="E24" s="89">
        <v>4</v>
      </c>
      <c r="F24" s="85">
        <f t="shared" si="0"/>
        <v>10</v>
      </c>
      <c r="G24" s="84" t="s">
        <v>1122</v>
      </c>
    </row>
    <row r="25" spans="1:7" x14ac:dyDescent="0.25">
      <c r="A25" s="85">
        <v>23</v>
      </c>
      <c r="B25" s="87" t="s">
        <v>1174</v>
      </c>
      <c r="C25" s="88" t="s">
        <v>1175</v>
      </c>
      <c r="D25" s="89">
        <v>8</v>
      </c>
      <c r="E25" s="89">
        <v>2</v>
      </c>
      <c r="F25" s="85">
        <f t="shared" si="0"/>
        <v>10</v>
      </c>
      <c r="G25" s="84" t="s">
        <v>1176</v>
      </c>
    </row>
    <row r="26" spans="1:7" ht="25.5" x14ac:dyDescent="0.25">
      <c r="A26" s="85">
        <v>24</v>
      </c>
      <c r="B26" s="87" t="s">
        <v>1177</v>
      </c>
      <c r="C26" s="88" t="s">
        <v>1178</v>
      </c>
      <c r="D26" s="89">
        <v>8</v>
      </c>
      <c r="E26" s="89">
        <v>2</v>
      </c>
      <c r="F26" s="85">
        <f t="shared" si="0"/>
        <v>10</v>
      </c>
      <c r="G26" s="84" t="s">
        <v>1179</v>
      </c>
    </row>
    <row r="27" spans="1:7" x14ac:dyDescent="0.25">
      <c r="A27" s="85">
        <v>25</v>
      </c>
      <c r="B27" s="87" t="s">
        <v>1180</v>
      </c>
      <c r="C27" s="88" t="s">
        <v>1181</v>
      </c>
      <c r="D27" s="89">
        <v>6</v>
      </c>
      <c r="E27" s="89">
        <v>3</v>
      </c>
      <c r="F27" s="85">
        <f t="shared" si="0"/>
        <v>9</v>
      </c>
      <c r="G27" s="84" t="s">
        <v>1182</v>
      </c>
    </row>
    <row r="28" spans="1:7" ht="25.5" x14ac:dyDescent="0.25">
      <c r="A28" s="85">
        <v>26</v>
      </c>
      <c r="B28" s="87" t="s">
        <v>1183</v>
      </c>
      <c r="C28" s="88" t="s">
        <v>1184</v>
      </c>
      <c r="D28" s="89">
        <v>4</v>
      </c>
      <c r="E28" s="89">
        <v>2</v>
      </c>
      <c r="F28" s="85">
        <f t="shared" si="0"/>
        <v>6</v>
      </c>
      <c r="G28" s="84" t="s">
        <v>1185</v>
      </c>
    </row>
    <row r="29" spans="1:7" ht="25.5" x14ac:dyDescent="0.25">
      <c r="A29" s="85">
        <v>27</v>
      </c>
      <c r="B29" s="87" t="s">
        <v>1186</v>
      </c>
      <c r="C29" s="88" t="s">
        <v>1187</v>
      </c>
      <c r="D29" s="89">
        <v>8</v>
      </c>
      <c r="E29" s="89">
        <v>4</v>
      </c>
      <c r="F29" s="85">
        <f t="shared" si="0"/>
        <v>12</v>
      </c>
      <c r="G29" s="84" t="s">
        <v>1188</v>
      </c>
    </row>
    <row r="30" spans="1:7" ht="38.25" x14ac:dyDescent="0.25">
      <c r="A30" s="85">
        <v>28</v>
      </c>
      <c r="B30" s="87" t="s">
        <v>1189</v>
      </c>
      <c r="C30" s="88" t="s">
        <v>1190</v>
      </c>
      <c r="D30" s="89">
        <v>6</v>
      </c>
      <c r="E30" s="89">
        <v>3</v>
      </c>
      <c r="F30" s="85">
        <f t="shared" si="0"/>
        <v>9</v>
      </c>
      <c r="G30" s="84" t="s">
        <v>1191</v>
      </c>
    </row>
    <row r="31" spans="1:7" ht="25.5" x14ac:dyDescent="0.25">
      <c r="A31" s="85">
        <v>29</v>
      </c>
      <c r="B31" s="87" t="s">
        <v>1192</v>
      </c>
      <c r="C31" s="88" t="s">
        <v>1193</v>
      </c>
      <c r="D31" s="89">
        <v>12</v>
      </c>
      <c r="E31" s="89">
        <v>6</v>
      </c>
      <c r="F31" s="85">
        <f t="shared" si="0"/>
        <v>18</v>
      </c>
      <c r="G31" s="84" t="s">
        <v>1194</v>
      </c>
    </row>
    <row r="32" spans="1:7" ht="38.25" x14ac:dyDescent="0.25">
      <c r="A32" s="85">
        <v>30</v>
      </c>
      <c r="B32" s="87" t="s">
        <v>1195</v>
      </c>
      <c r="C32" s="88" t="s">
        <v>1196</v>
      </c>
      <c r="D32" s="89">
        <v>4</v>
      </c>
      <c r="E32" s="89">
        <v>2</v>
      </c>
      <c r="F32" s="85">
        <f t="shared" si="0"/>
        <v>6</v>
      </c>
      <c r="G32" s="84" t="s">
        <v>1197</v>
      </c>
    </row>
    <row r="33" spans="1:7" ht="25.5" x14ac:dyDescent="0.25">
      <c r="A33" s="85">
        <v>31</v>
      </c>
      <c r="B33" s="87" t="s">
        <v>1198</v>
      </c>
      <c r="C33" s="88" t="s">
        <v>1199</v>
      </c>
      <c r="D33" s="89">
        <v>12</v>
      </c>
      <c r="E33" s="89">
        <v>6</v>
      </c>
      <c r="F33" s="85">
        <f t="shared" si="0"/>
        <v>18</v>
      </c>
      <c r="G33" s="84" t="s">
        <v>1200</v>
      </c>
    </row>
    <row r="34" spans="1:7" ht="25.5" x14ac:dyDescent="0.25">
      <c r="A34" s="85">
        <v>32</v>
      </c>
      <c r="B34" s="87" t="s">
        <v>1201</v>
      </c>
      <c r="C34" s="88" t="s">
        <v>1202</v>
      </c>
      <c r="D34" s="89">
        <v>12</v>
      </c>
      <c r="E34" s="89">
        <v>6</v>
      </c>
      <c r="F34" s="85">
        <f t="shared" si="0"/>
        <v>18</v>
      </c>
      <c r="G34" s="84" t="s">
        <v>1171</v>
      </c>
    </row>
    <row r="35" spans="1:7" x14ac:dyDescent="0.25">
      <c r="A35" s="85">
        <v>33</v>
      </c>
      <c r="B35" s="87" t="s">
        <v>1203</v>
      </c>
      <c r="C35" s="88" t="s">
        <v>1204</v>
      </c>
      <c r="D35" s="89">
        <v>16</v>
      </c>
      <c r="E35" s="89">
        <v>8</v>
      </c>
      <c r="F35" s="85">
        <f t="shared" si="0"/>
        <v>24</v>
      </c>
      <c r="G35" s="84" t="s">
        <v>1122</v>
      </c>
    </row>
    <row r="36" spans="1:7" x14ac:dyDescent="0.25">
      <c r="A36" s="85">
        <v>34</v>
      </c>
      <c r="B36" s="87" t="s">
        <v>1205</v>
      </c>
      <c r="C36" s="88" t="s">
        <v>1206</v>
      </c>
      <c r="D36" s="89">
        <v>8</v>
      </c>
      <c r="E36" s="89">
        <v>2</v>
      </c>
      <c r="F36" s="85">
        <f t="shared" si="0"/>
        <v>10</v>
      </c>
      <c r="G36" s="84" t="s">
        <v>1207</v>
      </c>
    </row>
    <row r="37" spans="1:7" ht="25.5" x14ac:dyDescent="0.25">
      <c r="A37" s="85">
        <v>35</v>
      </c>
      <c r="B37" s="87" t="s">
        <v>1208</v>
      </c>
      <c r="C37" s="88" t="s">
        <v>1209</v>
      </c>
      <c r="D37" s="89">
        <v>12</v>
      </c>
      <c r="E37" s="89">
        <v>6</v>
      </c>
      <c r="F37" s="85">
        <f t="shared" si="0"/>
        <v>18</v>
      </c>
      <c r="G37" s="84" t="s">
        <v>1128</v>
      </c>
    </row>
    <row r="38" spans="1:7" x14ac:dyDescent="0.25">
      <c r="A38" s="85">
        <v>36</v>
      </c>
      <c r="B38" s="87" t="s">
        <v>1210</v>
      </c>
      <c r="C38" s="88" t="s">
        <v>1173</v>
      </c>
      <c r="D38" s="89">
        <v>4</v>
      </c>
      <c r="E38" s="89">
        <v>2</v>
      </c>
      <c r="F38" s="85">
        <v>6</v>
      </c>
      <c r="G38" s="90" t="s">
        <v>1211</v>
      </c>
    </row>
  </sheetData>
  <mergeCells count="1">
    <mergeCell ref="A1:G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3"/>
  <sheetViews>
    <sheetView workbookViewId="0">
      <selection activeCell="B1" sqref="B1:D1"/>
    </sheetView>
  </sheetViews>
  <sheetFormatPr baseColWidth="10" defaultRowHeight="12.75" x14ac:dyDescent="0.2"/>
  <cols>
    <col min="1" max="1" width="5.44140625" style="41" customWidth="1"/>
    <col min="2" max="2" width="59" style="41" customWidth="1"/>
    <col min="3" max="3" width="0.44140625" style="41" customWidth="1"/>
    <col min="4" max="4" width="13.21875" style="41" customWidth="1"/>
    <col min="5" max="16384" width="11.5546875" style="41"/>
  </cols>
  <sheetData>
    <row r="1" spans="2:6" ht="47.25" customHeight="1" x14ac:dyDescent="0.2">
      <c r="B1" s="169" t="s">
        <v>1110</v>
      </c>
      <c r="C1" s="170"/>
      <c r="D1" s="171"/>
    </row>
    <row r="2" spans="2:6" ht="15.75" thickBot="1" x14ac:dyDescent="0.25">
      <c r="B2" s="127" t="s">
        <v>1108</v>
      </c>
      <c r="C2" s="128"/>
      <c r="D2" s="129" t="s">
        <v>1109</v>
      </c>
    </row>
    <row r="3" spans="2:6" ht="15.75" customHeight="1" x14ac:dyDescent="0.2">
      <c r="B3" s="174" t="s">
        <v>1107</v>
      </c>
      <c r="C3" s="180"/>
      <c r="D3" s="177">
        <v>2233</v>
      </c>
      <c r="E3" s="172" t="s">
        <v>1266</v>
      </c>
      <c r="F3" s="173"/>
    </row>
    <row r="4" spans="2:6" ht="13.5" customHeight="1" x14ac:dyDescent="0.2">
      <c r="B4" s="175"/>
      <c r="C4" s="181"/>
      <c r="D4" s="178"/>
      <c r="E4" s="133" t="s">
        <v>1267</v>
      </c>
      <c r="F4" s="79" t="s">
        <v>1268</v>
      </c>
    </row>
    <row r="5" spans="2:6" ht="15.75" customHeight="1" thickBot="1" x14ac:dyDescent="0.25">
      <c r="B5" s="176"/>
      <c r="C5" s="182"/>
      <c r="D5" s="179"/>
      <c r="E5" s="134">
        <f>D3*500</f>
        <v>1116500</v>
      </c>
      <c r="F5" s="135">
        <f>E5/10000</f>
        <v>111.65</v>
      </c>
    </row>
    <row r="6" spans="2:6" ht="14.25" x14ac:dyDescent="0.2">
      <c r="B6" s="130" t="s">
        <v>1215</v>
      </c>
      <c r="C6" s="132"/>
      <c r="D6" s="131">
        <v>1867363.43</v>
      </c>
    </row>
    <row r="7" spans="2:6" ht="14.25" x14ac:dyDescent="0.2">
      <c r="B7" s="96" t="s">
        <v>1216</v>
      </c>
      <c r="C7" s="94"/>
      <c r="D7" s="91">
        <v>357386.8</v>
      </c>
    </row>
    <row r="8" spans="2:6" ht="15" x14ac:dyDescent="0.2">
      <c r="B8" s="96" t="s">
        <v>1213</v>
      </c>
      <c r="C8" s="94"/>
      <c r="D8" s="91">
        <v>27003.940000000002</v>
      </c>
    </row>
    <row r="9" spans="2:6" ht="14.25" x14ac:dyDescent="0.2">
      <c r="B9" s="96" t="s">
        <v>1258</v>
      </c>
      <c r="C9" s="94"/>
      <c r="D9" s="92">
        <v>721544.6726666668</v>
      </c>
    </row>
    <row r="10" spans="2:6" ht="28.5" x14ac:dyDescent="0.2">
      <c r="B10" s="96" t="s">
        <v>1265</v>
      </c>
      <c r="C10" s="94"/>
      <c r="D10" s="126">
        <v>0.22750000000000001</v>
      </c>
      <c r="F10" s="136"/>
    </row>
    <row r="11" spans="2:6" ht="14.25" x14ac:dyDescent="0.2">
      <c r="B11" s="96" t="s">
        <v>1217</v>
      </c>
      <c r="C11" s="94"/>
      <c r="D11" s="98">
        <v>884</v>
      </c>
    </row>
    <row r="12" spans="2:6" ht="15.75" thickBot="1" x14ac:dyDescent="0.25">
      <c r="B12" s="97" t="s">
        <v>1214</v>
      </c>
      <c r="C12" s="95"/>
      <c r="D12" s="93">
        <v>5584.95</v>
      </c>
    </row>
    <row r="13" spans="2:6" x14ac:dyDescent="0.2">
      <c r="D13" s="61"/>
    </row>
  </sheetData>
  <mergeCells count="5">
    <mergeCell ref="B1:D1"/>
    <mergeCell ref="E3:F3"/>
    <mergeCell ref="B3:B5"/>
    <mergeCell ref="D3:D5"/>
    <mergeCell ref="C3:C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sqref="A1:F1"/>
    </sheetView>
  </sheetViews>
  <sheetFormatPr baseColWidth="10" defaultRowHeight="12.75" x14ac:dyDescent="0.2"/>
  <cols>
    <col min="1" max="1" width="11.5546875" style="41"/>
    <col min="2" max="2" width="11.6640625" style="41" bestFit="1" customWidth="1"/>
    <col min="3" max="3" width="11.77734375" style="41" bestFit="1" customWidth="1"/>
    <col min="4" max="11" width="11.6640625" style="41" bestFit="1" customWidth="1"/>
    <col min="12" max="16384" width="11.5546875" style="41"/>
  </cols>
  <sheetData>
    <row r="1" spans="1:11" x14ac:dyDescent="0.2">
      <c r="A1" s="183" t="s">
        <v>1220</v>
      </c>
      <c r="B1" s="184"/>
      <c r="C1" s="184"/>
      <c r="D1" s="184"/>
      <c r="E1" s="184"/>
      <c r="F1" s="185"/>
    </row>
    <row r="2" spans="1:11" ht="25.5" x14ac:dyDescent="0.2">
      <c r="A2" s="99"/>
      <c r="B2" s="100"/>
      <c r="C2" s="101" t="s">
        <v>1221</v>
      </c>
      <c r="D2" s="101" t="s">
        <v>1222</v>
      </c>
      <c r="E2" s="101" t="s">
        <v>1223</v>
      </c>
      <c r="F2" s="102" t="s">
        <v>1224</v>
      </c>
    </row>
    <row r="3" spans="1:11" ht="38.25" x14ac:dyDescent="0.2">
      <c r="A3" s="99"/>
      <c r="B3" s="103" t="s">
        <v>1225</v>
      </c>
      <c r="C3" s="101" t="s">
        <v>1226</v>
      </c>
      <c r="D3" s="101" t="s">
        <v>1226</v>
      </c>
      <c r="E3" s="101" t="s">
        <v>1226</v>
      </c>
      <c r="F3" s="102" t="s">
        <v>1226</v>
      </c>
      <c r="G3" s="41">
        <f>0.6*0.7</f>
        <v>0.42</v>
      </c>
    </row>
    <row r="4" spans="1:11" ht="25.5" x14ac:dyDescent="0.2">
      <c r="A4" s="99"/>
      <c r="B4" s="103"/>
      <c r="C4" s="101" t="s">
        <v>1227</v>
      </c>
      <c r="D4" s="101" t="s">
        <v>1228</v>
      </c>
      <c r="E4" s="101" t="s">
        <v>1229</v>
      </c>
      <c r="F4" s="102" t="s">
        <v>1230</v>
      </c>
      <c r="G4" s="41">
        <f>0.6*0.3</f>
        <v>0.18</v>
      </c>
    </row>
    <row r="5" spans="1:11" x14ac:dyDescent="0.2">
      <c r="A5" s="99"/>
      <c r="B5" s="103" t="s">
        <v>1231</v>
      </c>
      <c r="C5" s="103" t="s">
        <v>1232</v>
      </c>
      <c r="D5" s="103"/>
      <c r="E5" s="101" t="s">
        <v>1232</v>
      </c>
      <c r="F5" s="102" t="s">
        <v>1232</v>
      </c>
    </row>
    <row r="6" spans="1:11" x14ac:dyDescent="0.2">
      <c r="A6" s="104" t="s">
        <v>1233</v>
      </c>
      <c r="B6" s="100">
        <v>1000</v>
      </c>
      <c r="C6" s="100">
        <v>1000</v>
      </c>
      <c r="D6" s="100"/>
      <c r="E6" s="101"/>
      <c r="F6" s="105"/>
      <c r="I6" s="41" t="s">
        <v>70</v>
      </c>
      <c r="J6" s="77">
        <v>663000</v>
      </c>
      <c r="K6" s="106">
        <f>J6/$C$14</f>
        <v>5.1185182789856391E-2</v>
      </c>
    </row>
    <row r="7" spans="1:11" x14ac:dyDescent="0.2">
      <c r="A7" s="107" t="s">
        <v>1234</v>
      </c>
      <c r="B7" s="108">
        <v>6</v>
      </c>
      <c r="C7" s="108">
        <v>9</v>
      </c>
      <c r="D7" s="108"/>
      <c r="E7" s="101"/>
      <c r="F7" s="105"/>
      <c r="I7" s="41" t="s">
        <v>1235</v>
      </c>
      <c r="J7" s="77">
        <v>1974014.0170699139</v>
      </c>
      <c r="K7" s="106">
        <f t="shared" ref="K7:K9" si="0">J7/$C$14</f>
        <v>0.15239859471110445</v>
      </c>
    </row>
    <row r="8" spans="1:11" x14ac:dyDescent="0.2">
      <c r="A8" s="107" t="s">
        <v>1236</v>
      </c>
      <c r="B8" s="100">
        <v>6000</v>
      </c>
      <c r="C8" s="100">
        <f>C7*C6</f>
        <v>9000</v>
      </c>
      <c r="D8" s="100"/>
      <c r="E8" s="101"/>
      <c r="F8" s="105"/>
      <c r="I8" s="41" t="s">
        <v>1237</v>
      </c>
      <c r="J8" s="77">
        <v>2490010</v>
      </c>
      <c r="K8" s="106">
        <f t="shared" si="0"/>
        <v>0.19223471643826595</v>
      </c>
    </row>
    <row r="9" spans="1:11" x14ac:dyDescent="0.2">
      <c r="A9" s="107" t="s">
        <v>1238</v>
      </c>
      <c r="B9" s="100">
        <v>0</v>
      </c>
      <c r="C9" s="100">
        <v>3000</v>
      </c>
      <c r="D9" s="100"/>
      <c r="E9" s="101"/>
      <c r="F9" s="105"/>
      <c r="I9" s="41" t="s">
        <v>1239</v>
      </c>
      <c r="J9" s="77">
        <v>7825943.3039999995</v>
      </c>
      <c r="K9" s="106">
        <f t="shared" si="0"/>
        <v>0.60418150606077325</v>
      </c>
    </row>
    <row r="10" spans="1:11" x14ac:dyDescent="0.2">
      <c r="A10" s="107" t="s">
        <v>1240</v>
      </c>
      <c r="B10" s="109">
        <v>2490010</v>
      </c>
      <c r="C10" s="109">
        <v>2490010</v>
      </c>
      <c r="D10" s="109"/>
      <c r="E10" s="101"/>
      <c r="F10" s="105"/>
    </row>
    <row r="11" spans="1:11" ht="38.25" x14ac:dyDescent="0.2">
      <c r="A11" s="110" t="s">
        <v>1241</v>
      </c>
      <c r="B11" s="109">
        <v>0</v>
      </c>
      <c r="C11" s="109">
        <f>(C6*2210*C9*0.6)/B8</f>
        <v>663000</v>
      </c>
      <c r="D11" s="111">
        <f>(C6*2210*C9*0.42)/B8</f>
        <v>464100</v>
      </c>
      <c r="E11" s="111">
        <f>(C6*2210*C9*0.3)/B8</f>
        <v>331500</v>
      </c>
      <c r="F11" s="112">
        <f>(C6*2210*C9*0.18)/B8</f>
        <v>198900</v>
      </c>
    </row>
    <row r="12" spans="1:11" ht="13.5" thickBot="1" x14ac:dyDescent="0.25">
      <c r="A12" s="113" t="s">
        <v>1242</v>
      </c>
      <c r="B12" s="109">
        <v>4720680</v>
      </c>
      <c r="C12" s="114">
        <f>B12*1.6578</f>
        <v>7825943.3039999995</v>
      </c>
      <c r="D12" s="114"/>
      <c r="E12" s="101"/>
      <c r="F12" s="105"/>
      <c r="G12" s="115">
        <f>C12*0.3</f>
        <v>2347782.9911999996</v>
      </c>
      <c r="H12" s="41" t="s">
        <v>1243</v>
      </c>
    </row>
    <row r="13" spans="1:11" ht="13.5" thickBot="1" x14ac:dyDescent="0.25">
      <c r="A13" s="116" t="s">
        <v>1244</v>
      </c>
      <c r="B13" s="109">
        <v>1295880.0085799999</v>
      </c>
      <c r="C13" s="114">
        <f>B13*1.5233</f>
        <v>1974014.0170699139</v>
      </c>
      <c r="D13" s="114"/>
      <c r="E13" s="101"/>
      <c r="F13" s="105"/>
      <c r="G13" s="77">
        <v>464100</v>
      </c>
      <c r="H13" s="117">
        <v>-0.3</v>
      </c>
      <c r="I13" s="115">
        <f>$C$11-G13</f>
        <v>198900</v>
      </c>
    </row>
    <row r="14" spans="1:11" x14ac:dyDescent="0.2">
      <c r="A14" s="118" t="s">
        <v>1245</v>
      </c>
      <c r="B14" s="114">
        <f>B10+B11+B12+B13</f>
        <v>8506570.0085799992</v>
      </c>
      <c r="C14" s="114">
        <f>C10+C11+C12+C13</f>
        <v>12952967.321069913</v>
      </c>
      <c r="D14" s="114"/>
      <c r="E14" s="101"/>
      <c r="F14" s="105"/>
      <c r="G14" s="77">
        <v>331500</v>
      </c>
      <c r="H14" s="117">
        <v>-0.5</v>
      </c>
      <c r="I14" s="115">
        <f t="shared" ref="I14:I15" si="1">$C$11-G14</f>
        <v>331500</v>
      </c>
    </row>
    <row r="15" spans="1:11" ht="13.5" thickBot="1" x14ac:dyDescent="0.25">
      <c r="A15" s="119" t="s">
        <v>1246</v>
      </c>
      <c r="B15" s="120"/>
      <c r="C15" s="121">
        <f>C11/C14</f>
        <v>5.1185182789856391E-2</v>
      </c>
      <c r="D15" s="121">
        <f>D11/C14</f>
        <v>3.5829627952899477E-2</v>
      </c>
      <c r="E15" s="122">
        <f>E11/C14</f>
        <v>2.5592591394928196E-2</v>
      </c>
      <c r="F15" s="123">
        <f>F11/C14</f>
        <v>1.5355554836956919E-2</v>
      </c>
      <c r="G15" s="115">
        <f>F11</f>
        <v>198900</v>
      </c>
      <c r="H15" s="117">
        <v>-0.7</v>
      </c>
      <c r="I15" s="115">
        <f t="shared" si="1"/>
        <v>464100</v>
      </c>
    </row>
    <row r="16" spans="1:11" ht="13.5" thickBot="1" x14ac:dyDescent="0.25"/>
    <row r="17" spans="1:11" x14ac:dyDescent="0.2">
      <c r="A17" s="183" t="s">
        <v>1247</v>
      </c>
      <c r="B17" s="184"/>
      <c r="C17" s="184"/>
      <c r="D17" s="184"/>
      <c r="E17" s="184"/>
      <c r="F17" s="185"/>
    </row>
    <row r="18" spans="1:11" ht="25.5" x14ac:dyDescent="0.2">
      <c r="A18" s="99"/>
      <c r="B18" s="100"/>
      <c r="C18" s="101" t="s">
        <v>1221</v>
      </c>
      <c r="D18" s="101" t="s">
        <v>1222</v>
      </c>
      <c r="E18" s="101" t="s">
        <v>1223</v>
      </c>
      <c r="F18" s="102" t="s">
        <v>1224</v>
      </c>
    </row>
    <row r="19" spans="1:11" ht="38.25" x14ac:dyDescent="0.2">
      <c r="A19" s="99"/>
      <c r="B19" s="103" t="s">
        <v>1225</v>
      </c>
      <c r="C19" s="101" t="s">
        <v>1226</v>
      </c>
      <c r="D19" s="101" t="s">
        <v>1226</v>
      </c>
      <c r="E19" s="101" t="s">
        <v>1226</v>
      </c>
      <c r="F19" s="102" t="s">
        <v>1226</v>
      </c>
    </row>
    <row r="20" spans="1:11" ht="25.5" x14ac:dyDescent="0.2">
      <c r="A20" s="99"/>
      <c r="B20" s="103"/>
      <c r="C20" s="101" t="s">
        <v>1227</v>
      </c>
      <c r="D20" s="101" t="s">
        <v>1228</v>
      </c>
      <c r="E20" s="101" t="s">
        <v>1229</v>
      </c>
      <c r="F20" s="102" t="s">
        <v>1230</v>
      </c>
    </row>
    <row r="21" spans="1:11" x14ac:dyDescent="0.2">
      <c r="A21" s="99"/>
      <c r="B21" s="103" t="s">
        <v>1248</v>
      </c>
      <c r="C21" s="103" t="s">
        <v>1249</v>
      </c>
      <c r="D21" s="103"/>
      <c r="E21" s="103" t="s">
        <v>1249</v>
      </c>
      <c r="F21" s="124" t="s">
        <v>1249</v>
      </c>
      <c r="I21" s="41" t="s">
        <v>70</v>
      </c>
      <c r="J21" s="77">
        <f>C27</f>
        <v>429000</v>
      </c>
      <c r="K21" s="106">
        <f t="shared" ref="K21:K23" si="2">J21/$C$30</f>
        <v>3.2260555910466483E-2</v>
      </c>
    </row>
    <row r="22" spans="1:11" x14ac:dyDescent="0.2">
      <c r="A22" s="104" t="s">
        <v>1233</v>
      </c>
      <c r="B22" s="100">
        <v>1000</v>
      </c>
      <c r="C22" s="100">
        <v>1000</v>
      </c>
      <c r="D22" s="100"/>
      <c r="E22" s="101"/>
      <c r="F22" s="105"/>
      <c r="I22" s="41" t="s">
        <v>1235</v>
      </c>
      <c r="J22" s="77">
        <f>C29</f>
        <v>2031290.097069914</v>
      </c>
      <c r="K22" s="106">
        <f t="shared" si="2"/>
        <v>0.15275185954988543</v>
      </c>
    </row>
    <row r="23" spans="1:11" x14ac:dyDescent="0.2">
      <c r="A23" s="107" t="s">
        <v>1234</v>
      </c>
      <c r="B23" s="108">
        <v>6.4</v>
      </c>
      <c r="C23" s="108">
        <v>9.6</v>
      </c>
      <c r="D23" s="108"/>
      <c r="E23" s="101"/>
      <c r="F23" s="105"/>
      <c r="I23" s="41" t="s">
        <v>1237</v>
      </c>
      <c r="J23" s="77">
        <v>2490010</v>
      </c>
      <c r="K23" s="106">
        <f t="shared" si="2"/>
        <v>0.18724733525086398</v>
      </c>
    </row>
    <row r="24" spans="1:11" x14ac:dyDescent="0.2">
      <c r="A24" s="107" t="s">
        <v>1236</v>
      </c>
      <c r="B24" s="100">
        <v>6400</v>
      </c>
      <c r="C24" s="100">
        <f>C23*C22</f>
        <v>9600</v>
      </c>
      <c r="D24" s="100"/>
      <c r="E24" s="101"/>
      <c r="F24" s="105"/>
      <c r="I24" s="41" t="s">
        <v>1239</v>
      </c>
      <c r="J24" s="77">
        <f>C28</f>
        <v>8347672.8576000016</v>
      </c>
      <c r="K24" s="106">
        <f>J24/$C$30</f>
        <v>0.62774024928878414</v>
      </c>
    </row>
    <row r="25" spans="1:11" x14ac:dyDescent="0.2">
      <c r="A25" s="107" t="s">
        <v>1238</v>
      </c>
      <c r="B25" s="100">
        <v>0</v>
      </c>
      <c r="C25" s="100">
        <v>3200</v>
      </c>
      <c r="D25" s="100"/>
      <c r="E25" s="101"/>
      <c r="F25" s="105"/>
    </row>
    <row r="26" spans="1:11" x14ac:dyDescent="0.2">
      <c r="A26" s="107" t="s">
        <v>1240</v>
      </c>
      <c r="B26" s="109">
        <v>2490010</v>
      </c>
      <c r="C26" s="109">
        <v>2490010</v>
      </c>
      <c r="D26" s="109"/>
      <c r="E26" s="101"/>
      <c r="F26" s="105"/>
    </row>
    <row r="27" spans="1:11" ht="38.25" x14ac:dyDescent="0.2">
      <c r="A27" s="110" t="s">
        <v>1241</v>
      </c>
      <c r="B27" s="109">
        <v>0</v>
      </c>
      <c r="C27" s="109">
        <f>(C22*1430*C25*0.6)/B24</f>
        <v>429000</v>
      </c>
      <c r="D27" s="111">
        <f>(C22*1430*C25*0.42)/B24</f>
        <v>300300</v>
      </c>
      <c r="E27" s="111">
        <f>(C22*1430*C25*0.3)/B24</f>
        <v>214500</v>
      </c>
      <c r="F27" s="112">
        <f>(C22*1430*C25*0.18)/B24</f>
        <v>128700</v>
      </c>
    </row>
    <row r="28" spans="1:11" ht="13.5" thickBot="1" x14ac:dyDescent="0.25">
      <c r="A28" s="113" t="s">
        <v>1242</v>
      </c>
      <c r="B28" s="109">
        <v>5035392.0000000009</v>
      </c>
      <c r="C28" s="114">
        <f>B28*1.6578</f>
        <v>8347672.8576000016</v>
      </c>
      <c r="D28" s="114"/>
      <c r="E28" s="101"/>
      <c r="F28" s="105"/>
      <c r="G28" s="125">
        <f>C28*0.3</f>
        <v>2504301.8572800006</v>
      </c>
      <c r="H28" s="125" t="s">
        <v>1243</v>
      </c>
    </row>
    <row r="29" spans="1:11" ht="13.5" thickBot="1" x14ac:dyDescent="0.25">
      <c r="A29" s="116" t="s">
        <v>1244</v>
      </c>
      <c r="B29" s="109">
        <v>1333480.0085799999</v>
      </c>
      <c r="C29" s="114">
        <f>B29*1.5233</f>
        <v>2031290.097069914</v>
      </c>
      <c r="D29" s="114"/>
      <c r="E29" s="101"/>
      <c r="F29" s="105"/>
      <c r="G29" s="125">
        <f>D27</f>
        <v>300300</v>
      </c>
      <c r="H29" s="117">
        <v>-0.3</v>
      </c>
      <c r="I29" s="115">
        <f>$C$27-G29</f>
        <v>128700</v>
      </c>
    </row>
    <row r="30" spans="1:11" x14ac:dyDescent="0.2">
      <c r="A30" s="118" t="s">
        <v>1245</v>
      </c>
      <c r="B30" s="114">
        <f>B26+B27+B28+B29</f>
        <v>8858882.0085800011</v>
      </c>
      <c r="C30" s="114">
        <f>C26+C27+C28+C29</f>
        <v>13297972.954669915</v>
      </c>
      <c r="D30" s="114"/>
      <c r="E30" s="101"/>
      <c r="F30" s="105"/>
      <c r="G30" s="115">
        <f>E27</f>
        <v>214500</v>
      </c>
      <c r="H30" s="117">
        <v>-0.5</v>
      </c>
      <c r="I30" s="115">
        <f t="shared" ref="I30:I31" si="3">$C$27-G30</f>
        <v>214500</v>
      </c>
    </row>
    <row r="31" spans="1:11" ht="13.5" thickBot="1" x14ac:dyDescent="0.25">
      <c r="A31" s="119" t="s">
        <v>1246</v>
      </c>
      <c r="B31" s="120"/>
      <c r="C31" s="121">
        <f>C27/C30</f>
        <v>3.2260555910466483E-2</v>
      </c>
      <c r="D31" s="121">
        <f>D27/C30</f>
        <v>2.258238913732654E-2</v>
      </c>
      <c r="E31" s="122">
        <f>E27/C30</f>
        <v>1.6130277955233242E-2</v>
      </c>
      <c r="F31" s="123">
        <f>F27/C30</f>
        <v>9.6781667731399464E-3</v>
      </c>
      <c r="G31" s="115">
        <f>F27</f>
        <v>128700</v>
      </c>
      <c r="H31" s="117">
        <v>-0.7</v>
      </c>
      <c r="I31" s="115">
        <f t="shared" si="3"/>
        <v>300300</v>
      </c>
    </row>
    <row r="32" spans="1:11" ht="13.5" thickBot="1" x14ac:dyDescent="0.25"/>
    <row r="33" spans="1:11" x14ac:dyDescent="0.2">
      <c r="A33" s="183" t="s">
        <v>1250</v>
      </c>
      <c r="B33" s="184"/>
      <c r="C33" s="184"/>
      <c r="D33" s="184"/>
      <c r="E33" s="184"/>
      <c r="F33" s="185"/>
    </row>
    <row r="34" spans="1:11" ht="25.5" x14ac:dyDescent="0.2">
      <c r="A34" s="99"/>
      <c r="B34" s="100"/>
      <c r="C34" s="101" t="s">
        <v>1221</v>
      </c>
      <c r="D34" s="101" t="s">
        <v>1222</v>
      </c>
      <c r="E34" s="101" t="s">
        <v>1223</v>
      </c>
      <c r="F34" s="102" t="s">
        <v>1224</v>
      </c>
    </row>
    <row r="35" spans="1:11" ht="38.25" x14ac:dyDescent="0.2">
      <c r="A35" s="99"/>
      <c r="B35" s="103" t="s">
        <v>1225</v>
      </c>
      <c r="C35" s="101" t="s">
        <v>1226</v>
      </c>
      <c r="D35" s="101" t="s">
        <v>1226</v>
      </c>
      <c r="E35" s="101" t="s">
        <v>1226</v>
      </c>
      <c r="F35" s="102" t="s">
        <v>1226</v>
      </c>
    </row>
    <row r="36" spans="1:11" ht="25.5" x14ac:dyDescent="0.2">
      <c r="A36" s="99"/>
      <c r="B36" s="103"/>
      <c r="C36" s="101" t="s">
        <v>1251</v>
      </c>
      <c r="D36" s="101" t="s">
        <v>1252</v>
      </c>
      <c r="E36" s="101" t="s">
        <v>1253</v>
      </c>
      <c r="F36" s="102" t="s">
        <v>1254</v>
      </c>
      <c r="G36" s="41">
        <f>0.4*0.3</f>
        <v>0.12</v>
      </c>
    </row>
    <row r="37" spans="1:11" x14ac:dyDescent="0.2">
      <c r="A37" s="99"/>
      <c r="B37" s="103" t="s">
        <v>1231</v>
      </c>
      <c r="C37" s="103" t="s">
        <v>1232</v>
      </c>
      <c r="D37" s="103"/>
      <c r="E37" s="101" t="s">
        <v>1232</v>
      </c>
      <c r="F37" s="102" t="s">
        <v>1232</v>
      </c>
      <c r="G37" s="41">
        <f>0.4*0.7</f>
        <v>0.27999999999999997</v>
      </c>
      <c r="I37" s="41" t="s">
        <v>70</v>
      </c>
      <c r="J37" s="77">
        <f>C43</f>
        <v>146000</v>
      </c>
      <c r="K37" s="106">
        <f>J37/$C$46</f>
        <v>1.3236277419514244E-2</v>
      </c>
    </row>
    <row r="38" spans="1:11" x14ac:dyDescent="0.2">
      <c r="A38" s="104" t="s">
        <v>1233</v>
      </c>
      <c r="B38" s="100">
        <v>1000</v>
      </c>
      <c r="C38" s="100">
        <v>1000</v>
      </c>
      <c r="D38" s="100"/>
      <c r="E38" s="101"/>
      <c r="F38" s="105"/>
      <c r="I38" s="41" t="s">
        <v>1235</v>
      </c>
      <c r="J38" s="77">
        <f>C45</f>
        <v>1941498.2515199999</v>
      </c>
      <c r="K38" s="106">
        <f t="shared" ref="K38:K40" si="4">J38/$C$46</f>
        <v>0.17601513333301755</v>
      </c>
    </row>
    <row r="39" spans="1:11" x14ac:dyDescent="0.2">
      <c r="A39" s="107" t="s">
        <v>1234</v>
      </c>
      <c r="B39" s="108">
        <v>6</v>
      </c>
      <c r="C39" s="108">
        <v>9</v>
      </c>
      <c r="D39" s="108"/>
      <c r="E39" s="101"/>
      <c r="F39" s="105"/>
      <c r="I39" s="41" t="s">
        <v>1237</v>
      </c>
      <c r="J39" s="77">
        <f>C42</f>
        <v>1201000</v>
      </c>
      <c r="K39" s="106">
        <f t="shared" si="4"/>
        <v>0.10888198069066168</v>
      </c>
    </row>
    <row r="40" spans="1:11" x14ac:dyDescent="0.2">
      <c r="A40" s="107" t="s">
        <v>1236</v>
      </c>
      <c r="B40" s="100">
        <v>6000</v>
      </c>
      <c r="C40" s="100">
        <f>C39*C38</f>
        <v>9000</v>
      </c>
      <c r="D40" s="100"/>
      <c r="E40" s="101"/>
      <c r="F40" s="105"/>
      <c r="I40" s="41" t="s">
        <v>1239</v>
      </c>
      <c r="J40" s="77">
        <f>C44</f>
        <v>7741793.3760000002</v>
      </c>
      <c r="K40" s="106">
        <f t="shared" si="4"/>
        <v>0.70186660855680649</v>
      </c>
    </row>
    <row r="41" spans="1:11" x14ac:dyDescent="0.2">
      <c r="A41" s="107" t="s">
        <v>1238</v>
      </c>
      <c r="B41" s="100">
        <v>0</v>
      </c>
      <c r="C41" s="100">
        <v>3000</v>
      </c>
      <c r="D41" s="100"/>
      <c r="E41" s="101"/>
      <c r="F41" s="105"/>
    </row>
    <row r="42" spans="1:11" x14ac:dyDescent="0.2">
      <c r="A42" s="107" t="s">
        <v>1240</v>
      </c>
      <c r="B42" s="109">
        <v>1201000</v>
      </c>
      <c r="C42" s="109">
        <v>1201000</v>
      </c>
      <c r="D42" s="109"/>
      <c r="E42" s="101"/>
      <c r="F42" s="105"/>
    </row>
    <row r="43" spans="1:11" ht="38.25" x14ac:dyDescent="0.2">
      <c r="A43" s="110" t="s">
        <v>1241</v>
      </c>
      <c r="B43" s="109">
        <v>0</v>
      </c>
      <c r="C43" s="109">
        <f>(C38*730*C41*0.4)/B40</f>
        <v>146000</v>
      </c>
      <c r="D43" s="111">
        <f>(C38*730*C41*0.28)/B40</f>
        <v>102200</v>
      </c>
      <c r="E43" s="111">
        <f>(C38*730*C41*0.2)/B40</f>
        <v>73000</v>
      </c>
      <c r="F43" s="112">
        <f>(C38*730*C41*0.12)/B40</f>
        <v>43800</v>
      </c>
    </row>
    <row r="44" spans="1:11" ht="13.5" thickBot="1" x14ac:dyDescent="0.25">
      <c r="A44" s="113" t="s">
        <v>1242</v>
      </c>
      <c r="B44" s="109">
        <v>4669920</v>
      </c>
      <c r="C44" s="114">
        <f>B44*1.6578</f>
        <v>7741793.3760000002</v>
      </c>
      <c r="D44" s="114"/>
      <c r="E44" s="101"/>
      <c r="F44" s="105"/>
      <c r="G44" s="115">
        <f>C44*0.3</f>
        <v>2322538.0128000001</v>
      </c>
      <c r="H44" s="41" t="s">
        <v>1255</v>
      </c>
    </row>
    <row r="45" spans="1:11" ht="13.5" thickBot="1" x14ac:dyDescent="0.25">
      <c r="A45" s="116" t="s">
        <v>1244</v>
      </c>
      <c r="B45" s="109">
        <v>1274534.3999999999</v>
      </c>
      <c r="C45" s="114">
        <f>B45*1.5233</f>
        <v>1941498.2515199999</v>
      </c>
      <c r="D45" s="114"/>
      <c r="E45" s="101"/>
      <c r="F45" s="105"/>
      <c r="G45" s="115">
        <f>D43</f>
        <v>102200</v>
      </c>
      <c r="H45" s="117">
        <v>-0.3</v>
      </c>
      <c r="I45" s="115">
        <f>$C$43-G45</f>
        <v>43800</v>
      </c>
    </row>
    <row r="46" spans="1:11" x14ac:dyDescent="0.2">
      <c r="A46" s="118" t="s">
        <v>1245</v>
      </c>
      <c r="B46" s="114">
        <f>B42+B43+B44+B45</f>
        <v>7145454.4000000004</v>
      </c>
      <c r="C46" s="114">
        <f>C42+C43+C44+C45</f>
        <v>11030291.627520001</v>
      </c>
      <c r="D46" s="114"/>
      <c r="E46" s="101"/>
      <c r="F46" s="105"/>
      <c r="G46" s="115">
        <f>E43</f>
        <v>73000</v>
      </c>
      <c r="H46" s="117">
        <v>-0.5</v>
      </c>
      <c r="I46" s="115">
        <f t="shared" ref="I46:I47" si="5">$C$43-G46</f>
        <v>73000</v>
      </c>
    </row>
    <row r="47" spans="1:11" ht="13.5" thickBot="1" x14ac:dyDescent="0.25">
      <c r="A47" s="119" t="s">
        <v>1246</v>
      </c>
      <c r="B47" s="120"/>
      <c r="C47" s="121">
        <f>C43/C46</f>
        <v>1.3236277419514244E-2</v>
      </c>
      <c r="D47" s="121">
        <f>D43/C46</f>
        <v>9.2653941936599697E-3</v>
      </c>
      <c r="E47" s="122">
        <f>E43/C46</f>
        <v>6.618138709757122E-3</v>
      </c>
      <c r="F47" s="123">
        <f>F43/C46</f>
        <v>3.9708832258542734E-3</v>
      </c>
      <c r="G47" s="115">
        <f>F43</f>
        <v>43800</v>
      </c>
      <c r="H47" s="117">
        <v>-0.7</v>
      </c>
      <c r="I47" s="115">
        <f t="shared" si="5"/>
        <v>102200</v>
      </c>
    </row>
  </sheetData>
  <mergeCells count="3">
    <mergeCell ref="A1:F1"/>
    <mergeCell ref="A17:F17"/>
    <mergeCell ref="A33:F3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Matriz</vt:lpstr>
      <vt:lpstr>CE y COD</vt:lpstr>
      <vt:lpstr>2021</vt:lpstr>
      <vt:lpstr>Fórmula COD</vt:lpstr>
      <vt:lpstr>Proyectos Eco-Eficiencia</vt:lpstr>
      <vt:lpstr>Parámetros Eco-Eficiencia</vt:lpstr>
      <vt:lpstr>Costos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Secretaria de Concejo</cp:lastModifiedBy>
  <dcterms:created xsi:type="dcterms:W3CDTF">2020-07-15T22:39:44Z</dcterms:created>
  <dcterms:modified xsi:type="dcterms:W3CDTF">2020-07-31T14:34:29Z</dcterms:modified>
</cp:coreProperties>
</file>