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3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marcelo/OneDrive - MDMQ Dirección Informática/SECRETARÍA DE MOVILIDAD/2020/09. SEPTIEMBRE-2020/Proyecto de Ordenanza-SITP-092020/Proyecto_Ordenanza_SITP-DMQ-Septiembre.2020/Anexo 3-Tarifas_Subsistema Convencional_Fase Previa Integración/Modelos y Tarifas Subsistema Convenc-Urbano-Combinado-Rural_22092020/"/>
    </mc:Choice>
  </mc:AlternateContent>
  <xr:revisionPtr revIDLastSave="0" documentId="13_ncr:1_{72E5F1D1-9C66-1D4E-9B13-C671F8AFEB2B}" xr6:coauthVersionLast="45" xr6:coauthVersionMax="45" xr10:uidLastSave="{00000000-0000-0000-0000-000000000000}"/>
  <bookViews>
    <workbookView xWindow="2180" yWindow="1440" windowWidth="21600" windowHeight="15840" activeTab="2" xr2:uid="{00000000-000D-0000-FFFF-FFFF00000000}"/>
  </bookViews>
  <sheets>
    <sheet name="COSTOS OPERACIONALES " sheetId="15" r:id="rId1"/>
    <sheet name="DATOS BASE " sheetId="26" r:id="rId2"/>
    <sheet name=" QUITUMBE-AEROPUERTO" sheetId="28" r:id="rId3"/>
    <sheet name="RIO COCA-AEROPUERTO" sheetId="29" r:id="rId4"/>
    <sheet name="CARCELEN-AEROPUERTO" sheetId="30" r:id="rId5"/>
    <sheet name="1 (2)" sheetId="2" state="hidden" r:id="rId6"/>
  </sheets>
  <externalReferences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_xlnm._FilterDatabase" localSheetId="2" hidden="1">' QUITUMBE-AEROPUERTO'!#REF!</definedName>
    <definedName name="_xlnm._FilterDatabase" localSheetId="5" hidden="1">'1 (2)'!#REF!</definedName>
    <definedName name="_xlnm._FilterDatabase" localSheetId="4" hidden="1">'CARCELEN-AEROPUERTO'!#REF!</definedName>
    <definedName name="_SS1" localSheetId="2">#REF!</definedName>
    <definedName name="_SS1" localSheetId="4">#REF!</definedName>
    <definedName name="_SS1">#REF!</definedName>
    <definedName name="_SS2" localSheetId="2">#REF!</definedName>
    <definedName name="_SS2" localSheetId="4">#REF!</definedName>
    <definedName name="_SS2">#REF!</definedName>
    <definedName name="aa" localSheetId="2">OFFSET([0]!Full_Print,0,0,' QUITUMBE-AEROPUERTO'!Last_Row)</definedName>
    <definedName name="aa" localSheetId="4">OFFSET([0]!Full_Print,0,0,'CARCELEN-AEROPUERTO'!Last_Row)</definedName>
    <definedName name="aa">OFFSET(Full_Print,0,0,Last_Row)</definedName>
    <definedName name="AliData" localSheetId="2">#REF!</definedName>
    <definedName name="AliData" localSheetId="4">#REF!</definedName>
    <definedName name="AliData">#REF!</definedName>
    <definedName name="amortizacion" localSheetId="2">DATE(YEAR([0]!Loan_Start),MONTH([0]!Loan_Start)+Payment_Number,DAY([0]!Loan_Start))</definedName>
    <definedName name="amortizacion" localSheetId="4">DATE(YEAR([0]!Loan_Start),MONTH([0]!Loan_Start)+Payment_Number,DAY([0]!Loan_Start))</definedName>
    <definedName name="amortizacion" localSheetId="1">DATE(YEAR([0]!Loan_Start),MONTH([0]!Loan_Start)+Payment_Number,DAY([0]!Loan_Start))</definedName>
    <definedName name="amortizacion" localSheetId="3">DATE(YEAR([0]!Loan_Start),MONTH([0]!Loan_Start)+Payment_Number,DAY([0]!Loan_Start))</definedName>
    <definedName name="amortizacion">DATE(YEAR(Loan_Start),MONTH(Loan_Start)+Payment_Number,DAY(Loan_Start))</definedName>
    <definedName name="Bustipo" localSheetId="2">#REF!</definedName>
    <definedName name="Bustipo" localSheetId="4">#REF!</definedName>
    <definedName name="Bustipo">#REF!</definedName>
    <definedName name="CFIJO" localSheetId="2">OFFSET([0]!Full_Print,0,0,' QUITUMBE-AEROPUERTO'!Last_Row)</definedName>
    <definedName name="CFIJO" localSheetId="4">OFFSET([0]!Full_Print,0,0,'CARCELEN-AEROPUERTO'!Last_Row)</definedName>
    <definedName name="CFIJO">OFFSET(Full_Print,0,0,Last_Row)</definedName>
    <definedName name="COSTFIJO" localSheetId="2">DATE(YEAR([0]!Loan_Start),MONTH([0]!Loan_Start)+Payment_Number,DAY([0]!Loan_Start))</definedName>
    <definedName name="COSTFIJO" localSheetId="4">DATE(YEAR([0]!Loan_Start),MONTH([0]!Loan_Start)+Payment_Number,DAY([0]!Loan_Start))</definedName>
    <definedName name="COSTFIJO" localSheetId="1">DATE(YEAR([0]!Loan_Start),MONTH([0]!Loan_Start)+Payment_Number,DAY([0]!Loan_Start))</definedName>
    <definedName name="COSTFIJO" localSheetId="3">DATE(YEAR([0]!Loan_Start),MONTH([0]!Loan_Start)+Payment_Number,DAY([0]!Loan_Start))</definedName>
    <definedName name="COSTFIJO">DATE(YEAR(Loan_Start),MONTH(Loan_Start)+Payment_Number,DAY(Loan_Start))</definedName>
    <definedName name="DOMINGO">'[1]Registro de cambios'!$E$58</definedName>
    <definedName name="DOS" localSheetId="2">Scheduled_Payment+Extra_Payment</definedName>
    <definedName name="DOS" localSheetId="4">Scheduled_Payment+Extra_Payment</definedName>
    <definedName name="DOS" localSheetId="1">Scheduled_Payment+Extra_Payment</definedName>
    <definedName name="DOS" localSheetId="3">Scheduled_Payment+Extra_Payment</definedName>
    <definedName name="DOS">Scheduled_Payment+Extra_Payment</definedName>
    <definedName name="DURACIÓN" localSheetId="2">#REF!</definedName>
    <definedName name="DURACIÓN" localSheetId="4">#REF!</definedName>
    <definedName name="DURACIÓN">#REF!</definedName>
    <definedName name="End_Bal">'[2]Matriz de riesgos'!$I$18:$I$377</definedName>
    <definedName name="equilibriocomb" localSheetId="2">OFFSET([0]!Full_Print,0,0,' QUITUMBE-AEROPUERTO'!Last_Row)</definedName>
    <definedName name="equilibriocomb" localSheetId="4">OFFSET([0]!Full_Print,0,0,'CARCELEN-AEROPUERTO'!Last_Row)</definedName>
    <definedName name="equilibriocomb">OFFSET(Full_Print,0,0,Last_Row)</definedName>
    <definedName name="ESCUELA" localSheetId="2">#REF!</definedName>
    <definedName name="ESCUELA" localSheetId="4">#REF!</definedName>
    <definedName name="ESCUELA">#REF!</definedName>
    <definedName name="FLOTA01" localSheetId="2">#REF!</definedName>
    <definedName name="FLOTA01" localSheetId="4">#REF!</definedName>
    <definedName name="FLOTA01">#REF!</definedName>
    <definedName name="FLOTA02" localSheetId="2">#REF!</definedName>
    <definedName name="FLOTA02" localSheetId="4">#REF!</definedName>
    <definedName name="FLOTA02">#REF!</definedName>
    <definedName name="FLOTA03" localSheetId="2">#REF!</definedName>
    <definedName name="FLOTA03" localSheetId="4">#REF!</definedName>
    <definedName name="FLOTA03">#REF!</definedName>
    <definedName name="FLOTA04" localSheetId="2">#REF!</definedName>
    <definedName name="FLOTA04" localSheetId="4">#REF!</definedName>
    <definedName name="FLOTA04">#REF!</definedName>
    <definedName name="FLOTA05" localSheetId="2">#REF!</definedName>
    <definedName name="FLOTA05" localSheetId="4">#REF!</definedName>
    <definedName name="FLOTA05">#REF!</definedName>
    <definedName name="FLOTA06" localSheetId="2">#REF!</definedName>
    <definedName name="FLOTA06" localSheetId="4">#REF!</definedName>
    <definedName name="FLOTA06">#REF!</definedName>
    <definedName name="FLOTA07" localSheetId="2">#REF!</definedName>
    <definedName name="FLOTA07" localSheetId="4">#REF!</definedName>
    <definedName name="FLOTA07">#REF!</definedName>
    <definedName name="FLOTA08" localSheetId="2">#REF!</definedName>
    <definedName name="FLOTA08" localSheetId="4">#REF!</definedName>
    <definedName name="FLOTA08">#REF!</definedName>
    <definedName name="FLOTA09" localSheetId="2">#REF!</definedName>
    <definedName name="FLOTA09" localSheetId="4">#REF!</definedName>
    <definedName name="FLOTA09">#REF!</definedName>
    <definedName name="FLOTA1" localSheetId="2">#REF!</definedName>
    <definedName name="FLOTA1" localSheetId="4">#REF!</definedName>
    <definedName name="FLOTA1">#REF!</definedName>
    <definedName name="FLOTA10" localSheetId="2">#REF!</definedName>
    <definedName name="FLOTA10" localSheetId="4">#REF!</definedName>
    <definedName name="FLOTA10">#REF!</definedName>
    <definedName name="FLOTA11" localSheetId="2">#REF!</definedName>
    <definedName name="FLOTA11" localSheetId="4">#REF!</definedName>
    <definedName name="FLOTA11">#REF!</definedName>
    <definedName name="FLOTA12" localSheetId="2">#REF!</definedName>
    <definedName name="FLOTA12" localSheetId="4">#REF!</definedName>
    <definedName name="FLOTA12">#REF!</definedName>
    <definedName name="FLOTA13" localSheetId="2">#REF!</definedName>
    <definedName name="FLOTA13" localSheetId="4">#REF!</definedName>
    <definedName name="FLOTA13">#REF!</definedName>
    <definedName name="FLOTA14" localSheetId="2">#REF!</definedName>
    <definedName name="FLOTA14" localSheetId="4">#REF!</definedName>
    <definedName name="FLOTA14">#REF!</definedName>
    <definedName name="FLOTA15" localSheetId="2">#REF!</definedName>
    <definedName name="FLOTA15" localSheetId="4">#REF!</definedName>
    <definedName name="FLOTA15">#REF!</definedName>
    <definedName name="FLOTA16" localSheetId="2">#REF!</definedName>
    <definedName name="FLOTA16" localSheetId="4">#REF!</definedName>
    <definedName name="FLOTA16">#REF!</definedName>
    <definedName name="FLOTA17" localSheetId="2">#REF!</definedName>
    <definedName name="FLOTA17" localSheetId="4">#REF!</definedName>
    <definedName name="FLOTA17">#REF!</definedName>
    <definedName name="FLOTA18" localSheetId="2">#REF!</definedName>
    <definedName name="FLOTA18" localSheetId="4">#REF!</definedName>
    <definedName name="FLOTA18">#REF!</definedName>
    <definedName name="FLOTA19" localSheetId="2">#REF!</definedName>
    <definedName name="FLOTA19" localSheetId="4">#REF!</definedName>
    <definedName name="FLOTA19">#REF!</definedName>
    <definedName name="FLOTA20" localSheetId="2">#REF!</definedName>
    <definedName name="FLOTA20" localSheetId="4">#REF!</definedName>
    <definedName name="FLOTA20">#REF!</definedName>
    <definedName name="Full_Print">'[2]Matriz de riesgos'!$A$1:$I$377</definedName>
    <definedName name="GASTOSI" localSheetId="2">#REF!</definedName>
    <definedName name="GASTOSI" localSheetId="4">#REF!</definedName>
    <definedName name="GASTOSI">#REF!</definedName>
    <definedName name="Header_Row">ROW('[2]Matriz de riesgos'!$A$17:$IV$17)</definedName>
    <definedName name="Interest_Rate">'[2]Matriz de riesgos'!$D$7</definedName>
    <definedName name="Last_Row" localSheetId="2">IF(' QUITUMBE-AEROPUERTO'!Values_Entered,[0]!Header_Row+' QUITUMBE-AEROPUERTO'!Number_of_Payments,[0]!Header_Row)</definedName>
    <definedName name="Last_Row" localSheetId="4">IF('CARCELEN-AEROPUERTO'!Values_Entered,[0]!Header_Row+'CARCELEN-AEROPUERTO'!Number_of_Payments,[0]!Header_Row)</definedName>
    <definedName name="Last_Row">IF(Values_Entered,Header_Row+Number_of_Payments,Header_Row)</definedName>
    <definedName name="Lineas_STSS" localSheetId="2">#REF!</definedName>
    <definedName name="Lineas_STSS" localSheetId="4">#REF!</definedName>
    <definedName name="Lineas_STSS">#REF!</definedName>
    <definedName name="Loan_Amount">'[2]Matriz de riesgos'!$D$6</definedName>
    <definedName name="Loan_Start">'[2]Matriz de riesgos'!$D$10</definedName>
    <definedName name="Loan_Years">'[2]Matriz de riesgos'!$D$8</definedName>
    <definedName name="NUALI" localSheetId="2">#REF!</definedName>
    <definedName name="NUALI" localSheetId="4">#REF!</definedName>
    <definedName name="NUALI">#REF!</definedName>
    <definedName name="Number_of_Payments" localSheetId="2">MATCH(0.01,[0]!End_Bal,-1)+1</definedName>
    <definedName name="Number_of_Payments" localSheetId="4">MATCH(0.01,[0]!End_Bal,-1)+1</definedName>
    <definedName name="Number_of_Payments">MATCH(0.01,End_Bal,-1)+1</definedName>
    <definedName name="NUMSERV" localSheetId="2">'[1]Registro de cambios'!#REF!</definedName>
    <definedName name="NUMSERV" localSheetId="4">'[1]Registro de cambios'!#REF!</definedName>
    <definedName name="NUMSERV">'[1]Registro de cambios'!#REF!</definedName>
    <definedName name="NUMSERVU" localSheetId="2">'[1]Registro de cambios'!#REF!</definedName>
    <definedName name="NUMSERVU" localSheetId="4">'[1]Registro de cambios'!#REF!</definedName>
    <definedName name="NUMSERVU">'[1]Registro de cambios'!#REF!</definedName>
    <definedName name="OOO" localSheetId="2">IF([0]!Loan_Amount*[0]!Interest_Rate*[0]!Loan_Years*[0]!Loan_Start&gt;0,1,0)</definedName>
    <definedName name="OOO" localSheetId="4">IF([0]!Loan_Amount*[0]!Interest_Rate*[0]!Loan_Years*[0]!Loan_Start&gt;0,1,0)</definedName>
    <definedName name="OOO">IF(Loan_Amount*Interest_Rate*Loan_Years*Loan_Start&gt;0,1,0)</definedName>
    <definedName name="Operadoras_STSS" localSheetId="2">#REF!</definedName>
    <definedName name="Operadoras_STSS" localSheetId="4">#REF!</definedName>
    <definedName name="Operadoras_STSS">#REF!</definedName>
    <definedName name="Payment_Date" localSheetId="2">DATE(YEAR([0]!Loan_Start),MONTH([0]!Loan_Start)+Payment_Number,DAY([0]!Loan_Start))</definedName>
    <definedName name="Payment_Date" localSheetId="4">DATE(YEAR([0]!Loan_Start),MONTH([0]!Loan_Start)+Payment_Number,DAY([0]!Loan_Start))</definedName>
    <definedName name="Payment_Date" localSheetId="1">DATE(YEAR([0]!Loan_Start),MONTH([0]!Loan_Start)+Payment_Number,DAY([0]!Loan_Start))</definedName>
    <definedName name="Payment_Date" localSheetId="3">DATE(YEAR([0]!Loan_Start),MONTH([0]!Loan_Start)+Payment_Number,DAY([0]!Loan_Start))</definedName>
    <definedName name="Payment_Date">DATE(YEAR(Loan_Start),MONTH(Loan_Start)+Payment_Number,DAY(Loan_Start))</definedName>
    <definedName name="Print_Area_Reset" localSheetId="2">OFFSET([0]!Full_Print,0,0,' QUITUMBE-AEROPUERTO'!Last_Row)</definedName>
    <definedName name="Print_Area_Reset" localSheetId="4">OFFSET([0]!Full_Print,0,0,'CARCELEN-AEROPUERTO'!Last_Row)</definedName>
    <definedName name="Print_Area_Reset">OFFSET(Full_Print,0,0,Last_Row)</definedName>
    <definedName name="propiedad" localSheetId="2">'[3]Registro de cambios'!#REF!</definedName>
    <definedName name="propiedad" localSheetId="4">'[3]Registro de cambios'!#REF!</definedName>
    <definedName name="propiedad">'[3]Registro de cambios'!#REF!</definedName>
    <definedName name="REMUNARTICULADO" localSheetId="2">OFFSET([0]!Full_Print,0,0,' QUITUMBE-AEROPUERTO'!Last_Row)</definedName>
    <definedName name="REMUNARTICULADO" localSheetId="4">OFFSET([0]!Full_Print,0,0,'CARCELEN-AEROPUERTO'!Last_Row)</definedName>
    <definedName name="REMUNARTICULADO">OFFSET(Full_Print,0,0,[0]!Last_Row)</definedName>
    <definedName name="rrr" localSheetId="2">#REF!</definedName>
    <definedName name="rrr" localSheetId="4">#REF!</definedName>
    <definedName name="rrr">#REF!</definedName>
    <definedName name="SABADO">'[1]Registro de cambios'!$E$57</definedName>
    <definedName name="tar" localSheetId="2">MATCH(0.01,[0]!End_Bal,-1)+1</definedName>
    <definedName name="tar" localSheetId="4">MATCH(0.01,[0]!End_Bal,-1)+1</definedName>
    <definedName name="tar">MATCH(0.01,End_Bal,-1)+1</definedName>
    <definedName name="TarifaEtapa1A">'[4]Resultados '!$A$35:$X$97</definedName>
    <definedName name="TIR" localSheetId="2">IF(' QUITUMBE-AEROPUERTO'!OOO,[0]!Header_Row+' QUITUMBE-AEROPUERTO'!Number_of_Payments,[0]!Header_Row)</definedName>
    <definedName name="TIR" localSheetId="4">IF('CARCELEN-AEROPUERTO'!OOO,[0]!Header_Row+'CARCELEN-AEROPUERTO'!Number_of_Payments,[0]!Header_Row)</definedName>
    <definedName name="TIR">IF(OOO,Header_Row+Number_of_Payments,Header_Row)</definedName>
    <definedName name="_xlnm.Print_Titles" localSheetId="2">' QUITUMBE-AEROPUERTO'!$1:$2</definedName>
    <definedName name="_xlnm.Print_Titles" localSheetId="4">'CARCELEN-AEROPUERTO'!$1:$2</definedName>
    <definedName name="TOTAL" localSheetId="2">Scheduled_Payment+Extra_Payment</definedName>
    <definedName name="TOTAL" localSheetId="4">Scheduled_Payment+Extra_Payment</definedName>
    <definedName name="TOTAL" localSheetId="1">Scheduled_Payment+Extra_Payment</definedName>
    <definedName name="TOTAL" localSheetId="3">Scheduled_Payment+Extra_Payment</definedName>
    <definedName name="TOTAL">Scheduled_Payment+Extra_Payment</definedName>
    <definedName name="Total_Payment" localSheetId="2">Scheduled_Payment+Extra_Payment</definedName>
    <definedName name="Total_Payment" localSheetId="4">Scheduled_Payment+Extra_Payment</definedName>
    <definedName name="Total_Payment" localSheetId="1">Scheduled_Payment+Extra_Payment</definedName>
    <definedName name="Total_Payment" localSheetId="3">Scheduled_Payment+Extra_Payment</definedName>
    <definedName name="Total_Payment">Scheduled_Payment+Extra_Payment</definedName>
    <definedName name="TraData">'[5]Line data'!$D$169:$I$185</definedName>
    <definedName name="TRIMESTRES" localSheetId="2">#REF!</definedName>
    <definedName name="TRIMESTRES" localSheetId="4">#REF!</definedName>
    <definedName name="TRIMESTRES">#REF!</definedName>
    <definedName name="TroData">'[5]Line data'!$D$66:$I$88</definedName>
    <definedName name="TTRU" localSheetId="2">#REF!</definedName>
    <definedName name="TTRU" localSheetId="4">#REF!</definedName>
    <definedName name="TTRU">#REF!</definedName>
    <definedName name="TTRURED" localSheetId="2">#REF!</definedName>
    <definedName name="TTRURED" localSheetId="4">#REF!</definedName>
    <definedName name="TTRURED">#REF!</definedName>
    <definedName name="Values_Entered" localSheetId="2">IF([0]!Loan_Amount*[0]!Interest_Rate*[0]!Loan_Years*[0]!Loan_Start&gt;0,1,0)</definedName>
    <definedName name="Values_Entered" localSheetId="4">IF([0]!Loan_Amount*[0]!Interest_Rate*[0]!Loan_Years*[0]!Loan_Start&gt;0,1,0)</definedName>
    <definedName name="Values_Entered">IF(Loan_Amount*Interest_Rate*Loan_Years*Loan_Start&gt;0,1,0)</definedName>
    <definedName name="VecData" localSheetId="2">#REF!</definedName>
    <definedName name="VecData" localSheetId="4">#REF!</definedName>
    <definedName name="VecData">#REF!</definedName>
    <definedName name="wuitumber" localSheetId="4">DATE(YEAR([0]!Loan_Start),MONTH([0]!Loan_Start)+Payment_Number,DAY([0]!Loan_Start))</definedName>
    <definedName name="wuitumber" localSheetId="3">DATE(YEAR([0]!Loan_Start),MONTH([0]!Loan_Start)+Payment_Number,DAY([0]!Loan_Start))</definedName>
    <definedName name="wuitumber">DATE(YEAR([0]!Loan_Start),MONTH([0]!Loan_Start)+Payment_Number,DAY([0]!Loan_Start))</definedName>
    <definedName name="xfersp1">[6]Xfers!$B$2:$I$16</definedName>
    <definedName name="xfersp2">[6]Xfers!$B$19:$I$33</definedName>
    <definedName name="xfersp3">[6]Xfers!$B$36:$I$50</definedName>
    <definedName name="xfersp4">[6]Xfers!$B$53:$I$67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4" i="26" l="1"/>
  <c r="F34" i="26" s="1"/>
  <c r="E33" i="26"/>
  <c r="F33" i="26" s="1"/>
  <c r="E32" i="26"/>
  <c r="F32" i="26" s="1"/>
  <c r="F35" i="26" l="1"/>
  <c r="F36" i="26" s="1"/>
  <c r="I8" i="26" s="1"/>
  <c r="J8" i="26" s="1"/>
  <c r="K8" i="26" s="1"/>
  <c r="E4" i="28" s="1"/>
  <c r="I16" i="26" l="1"/>
  <c r="G8" i="26"/>
  <c r="D8" i="26"/>
  <c r="F6" i="28" l="1"/>
  <c r="E4" i="30"/>
  <c r="E4" i="29"/>
  <c r="M12" i="15" l="1"/>
  <c r="N12" i="15" s="1"/>
  <c r="M11" i="15"/>
  <c r="N11" i="15" s="1"/>
  <c r="M10" i="15"/>
  <c r="N10" i="15" s="1"/>
  <c r="M9" i="15"/>
  <c r="N9" i="15" s="1"/>
  <c r="M8" i="15"/>
  <c r="N8" i="15" s="1"/>
  <c r="M7" i="15"/>
  <c r="N7" i="15" s="1"/>
  <c r="M15" i="15" s="1"/>
  <c r="M13" i="15"/>
  <c r="N13" i="15" s="1"/>
  <c r="O17" i="15" s="1"/>
  <c r="C28" i="26" l="1"/>
  <c r="K20" i="26"/>
  <c r="H16" i="26" l="1"/>
  <c r="H22" i="26" l="1"/>
  <c r="K22" i="26" s="1"/>
  <c r="C16" i="26"/>
  <c r="B16" i="26"/>
  <c r="B8" i="26" l="1"/>
  <c r="C8" i="26" s="1"/>
  <c r="D16" i="26"/>
  <c r="B19" i="26" s="1"/>
  <c r="C19" i="26" l="1"/>
  <c r="A19" i="26"/>
  <c r="E8" i="26" l="1"/>
  <c r="F8" i="26" s="1"/>
  <c r="D19" i="26"/>
  <c r="H8" i="26" l="1"/>
  <c r="B23" i="15" l="1"/>
  <c r="C23" i="15" s="1"/>
  <c r="B22" i="15"/>
  <c r="B24" i="15" s="1"/>
  <c r="D6" i="15"/>
  <c r="E6" i="15" s="1"/>
  <c r="F6" i="15" s="1"/>
  <c r="G6" i="15" s="1"/>
  <c r="H6" i="15" s="1"/>
  <c r="I6" i="15" s="1"/>
  <c r="J6" i="15" s="1"/>
  <c r="K6" i="15" s="1"/>
  <c r="L6" i="15" s="1"/>
  <c r="C8" i="30" l="1"/>
  <c r="E8" i="30" s="1"/>
  <c r="C9" i="30"/>
  <c r="E9" i="30" s="1"/>
  <c r="C10" i="30"/>
  <c r="E10" i="30" s="1"/>
  <c r="C7" i="30"/>
  <c r="C9" i="28"/>
  <c r="C17" i="28"/>
  <c r="C10" i="28"/>
  <c r="C18" i="28"/>
  <c r="C11" i="28"/>
  <c r="C12" i="28"/>
  <c r="C6" i="28"/>
  <c r="D6" i="28" s="1"/>
  <c r="C13" i="28"/>
  <c r="C7" i="28"/>
  <c r="D7" i="28" s="1"/>
  <c r="C15" i="28"/>
  <c r="C8" i="28"/>
  <c r="C16" i="28"/>
  <c r="C19" i="28"/>
  <c r="C14" i="28"/>
  <c r="C13" i="29"/>
  <c r="E13" i="29" s="1"/>
  <c r="C21" i="29"/>
  <c r="E21" i="29" s="1"/>
  <c r="C29" i="29"/>
  <c r="E29" i="29" s="1"/>
  <c r="C14" i="29"/>
  <c r="E14" i="29" s="1"/>
  <c r="C22" i="29"/>
  <c r="E22" i="29" s="1"/>
  <c r="C30" i="29"/>
  <c r="E30" i="29" s="1"/>
  <c r="C7" i="29"/>
  <c r="E7" i="29" s="1"/>
  <c r="C15" i="29"/>
  <c r="E15" i="29" s="1"/>
  <c r="C23" i="29"/>
  <c r="E23" i="29" s="1"/>
  <c r="C10" i="29"/>
  <c r="E10" i="29" s="1"/>
  <c r="C8" i="29"/>
  <c r="E8" i="29" s="1"/>
  <c r="C16" i="29"/>
  <c r="E16" i="29" s="1"/>
  <c r="C24" i="29"/>
  <c r="E24" i="29" s="1"/>
  <c r="C9" i="29"/>
  <c r="E9" i="29" s="1"/>
  <c r="C17" i="29"/>
  <c r="E17" i="29" s="1"/>
  <c r="C25" i="29"/>
  <c r="E25" i="29" s="1"/>
  <c r="C26" i="29"/>
  <c r="E26" i="29" s="1"/>
  <c r="C11" i="29"/>
  <c r="E11" i="29" s="1"/>
  <c r="C19" i="29"/>
  <c r="E19" i="29" s="1"/>
  <c r="C27" i="29"/>
  <c r="E27" i="29" s="1"/>
  <c r="C12" i="29"/>
  <c r="E12" i="29" s="1"/>
  <c r="C20" i="29"/>
  <c r="E20" i="29" s="1"/>
  <c r="C28" i="29"/>
  <c r="E28" i="29" s="1"/>
  <c r="C6" i="29"/>
  <c r="C18" i="29"/>
  <c r="E18" i="29" s="1"/>
  <c r="D157" i="2"/>
  <c r="D156" i="2"/>
  <c r="D155" i="2"/>
  <c r="D86" i="2"/>
  <c r="D15" i="29" l="1"/>
  <c r="D7" i="30"/>
  <c r="F7" i="30" s="1"/>
  <c r="E7" i="30"/>
  <c r="D9" i="30"/>
  <c r="D10" i="30"/>
  <c r="F10" i="30" s="1"/>
  <c r="D8" i="30"/>
  <c r="F8" i="30" s="1"/>
  <c r="D30" i="29"/>
  <c r="D12" i="29"/>
  <c r="D27" i="29"/>
  <c r="D16" i="29"/>
  <c r="D14" i="29"/>
  <c r="D24" i="29"/>
  <c r="D11" i="29"/>
  <c r="D21" i="29"/>
  <c r="D26" i="29"/>
  <c r="D13" i="29"/>
  <c r="D9" i="29"/>
  <c r="D22" i="29"/>
  <c r="D8" i="29"/>
  <c r="D18" i="29"/>
  <c r="D23" i="29"/>
  <c r="D6" i="29"/>
  <c r="E6" i="29"/>
  <c r="D25" i="29"/>
  <c r="D20" i="29"/>
  <c r="D19" i="29"/>
  <c r="D29" i="29"/>
  <c r="D10" i="29"/>
  <c r="D28" i="29"/>
  <c r="D17" i="29"/>
  <c r="D7" i="29"/>
  <c r="D16" i="28"/>
  <c r="E16" i="28"/>
  <c r="D9" i="28"/>
  <c r="E9" i="28"/>
  <c r="D18" i="28"/>
  <c r="E18" i="28"/>
  <c r="D15" i="28"/>
  <c r="E15" i="28"/>
  <c r="D10" i="28"/>
  <c r="E10" i="28"/>
  <c r="D17" i="28"/>
  <c r="E17" i="28"/>
  <c r="D13" i="28"/>
  <c r="E13" i="28"/>
  <c r="D14" i="28"/>
  <c r="E14" i="28"/>
  <c r="D12" i="28"/>
  <c r="E12" i="28"/>
  <c r="D8" i="28"/>
  <c r="E8" i="28"/>
  <c r="D19" i="28"/>
  <c r="F19" i="28" s="1"/>
  <c r="E19" i="28"/>
  <c r="D11" i="28"/>
  <c r="E11" i="2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Dolores Jacqueline Arias Pombosa</author>
  </authors>
  <commentList>
    <comment ref="D15" authorId="0" shapeId="0" xr:uid="{00000000-0006-0000-0100-000001000000}">
      <text>
        <r>
          <rPr>
            <b/>
            <sz val="7"/>
            <color indexed="81"/>
            <rFont val="Tahoma"/>
            <family val="2"/>
          </rPr>
          <t xml:space="preserve">Demanda minibús por porcentaje de renovación pasajeros </t>
        </r>
      </text>
    </comment>
    <comment ref="A1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Capacidad total minibús*2 vueltas hora pico</t>
        </r>
      </text>
    </comment>
    <comment ref="B18" authorId="0" shapeId="0" xr:uid="{00000000-0006-0000-0100-000003000000}">
      <text>
        <r>
          <rPr>
            <b/>
            <sz val="8"/>
            <color indexed="81"/>
            <rFont val="Tahoma"/>
            <family val="2"/>
          </rPr>
          <t>Se toma el 50% de la capacidad total del minibús*2,5 vueltas hora valle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8" authorId="0" shapeId="0" xr:uid="{00000000-0006-0000-0100-000004000000}">
      <text>
        <r>
          <rPr>
            <b/>
            <sz val="8"/>
            <color indexed="81"/>
            <rFont val="Tahoma"/>
            <family val="2"/>
          </rPr>
          <t>demanda diaria hora pico+demanda diaria hora valle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19" authorId="0" shapeId="0" xr:uid="{00000000-0006-0000-0100-000005000000}">
      <text>
        <r>
          <rPr>
            <b/>
            <sz val="8"/>
            <color indexed="81"/>
            <rFont val="Tahoma"/>
            <family val="2"/>
          </rPr>
          <t>Es el 60% de la demanda de un bus en hora pico por sentido</t>
        </r>
        <r>
          <rPr>
            <b/>
            <sz val="7"/>
            <color indexed="81"/>
            <rFont val="Tahoma"/>
            <family val="2"/>
          </rPr>
          <t xml:space="preserve">
</t>
        </r>
      </text>
    </comment>
    <comment ref="J22" authorId="0" shapeId="0" xr:uid="{00000000-0006-0000-0100-000006000000}">
      <text>
        <r>
          <rPr>
            <b/>
            <sz val="8"/>
            <color indexed="81"/>
            <rFont val="Tahoma"/>
            <family val="2"/>
          </rPr>
          <t>Número de vueltas*longitud O-D
*2 recorrido completo</t>
        </r>
      </text>
    </comment>
  </commentList>
</comments>
</file>

<file path=xl/sharedStrings.xml><?xml version="1.0" encoding="utf-8"?>
<sst xmlns="http://schemas.openxmlformats.org/spreadsheetml/2006/main" count="326" uniqueCount="231">
  <si>
    <t>Tarifas</t>
  </si>
  <si>
    <t>RUTAS</t>
  </si>
  <si>
    <t>Actual</t>
  </si>
  <si>
    <t>+20%</t>
  </si>
  <si>
    <t>Recorridos intermedios</t>
  </si>
  <si>
    <t>Marín - Conocoto</t>
  </si>
  <si>
    <t>Marín - La Salle</t>
  </si>
  <si>
    <t>Marín - Cuarteles</t>
  </si>
  <si>
    <t>Marín - San Pedro</t>
  </si>
  <si>
    <t>Marín - Fajardo</t>
  </si>
  <si>
    <t>Girón - Puentes 2-8</t>
  </si>
  <si>
    <t>Marín - Innfa</t>
  </si>
  <si>
    <t>Marín - San Juan</t>
  </si>
  <si>
    <t>Marín - Ontaneda</t>
  </si>
  <si>
    <t>Girón - Camal de Conocoto</t>
  </si>
  <si>
    <t>Marín - La Salle - Cuarteles (Fajardo)</t>
  </si>
  <si>
    <t>Marín-San Pedro de Tabaoda-Cuarteles</t>
  </si>
  <si>
    <t>Marín-Hospital INFA-Ontaneda Alta</t>
  </si>
  <si>
    <t>Camal de Conocoto - El Girón</t>
  </si>
  <si>
    <t>TRAMOS</t>
  </si>
  <si>
    <t>Marín - Las Palmeras</t>
  </si>
  <si>
    <t>Marín - El Nacional</t>
  </si>
  <si>
    <t>QUITO</t>
  </si>
  <si>
    <t>Marín - La Merced</t>
  </si>
  <si>
    <t>El Girón - El Tingo</t>
  </si>
  <si>
    <t>GIRÓN - LA MERCED</t>
  </si>
  <si>
    <t>GIRÓN - ALANGASI</t>
  </si>
  <si>
    <t>GIRÓN - EL TINGO - LA RECTA</t>
  </si>
  <si>
    <t>GIRÓN - PUENTES</t>
  </si>
  <si>
    <t>GIRÓN - EL TRIÁNGULO</t>
  </si>
  <si>
    <t>MARÍN - PUENTE 2</t>
  </si>
  <si>
    <t>MARÍN - PUENTES  3 AL 9</t>
  </si>
  <si>
    <t>MARÍN - SAN RAFAEL - TRIANGULO</t>
  </si>
  <si>
    <t>MARÍN - LA RECTA</t>
  </si>
  <si>
    <t>MARÍN - EL TINGO</t>
  </si>
  <si>
    <t>MARÍN - ANGAMARCA</t>
  </si>
  <si>
    <t>MARÍN - ALANGASI</t>
  </si>
  <si>
    <t>MARÍN - LA MERCED</t>
  </si>
  <si>
    <t>LA MERCED - PUENTES 7 AL 3</t>
  </si>
  <si>
    <t>LA MERCED - TRIÁNGULO /PUENTE 8</t>
  </si>
  <si>
    <t>PRADERAS - LA MERCED</t>
  </si>
  <si>
    <t>PRADERAS - ALANGASI HASTA EL PUENTE 8</t>
  </si>
  <si>
    <t>PRADERAS - PUENTES 7 AL 3</t>
  </si>
  <si>
    <t>PRADERAS - PUENTE 2 QUITO</t>
  </si>
  <si>
    <t>ILALO - LA MERCED</t>
  </si>
  <si>
    <t>ILALO - EL TINGO HASTA EL PUENTE 8</t>
  </si>
  <si>
    <t>ILALO - PUENTES 7 AL 3</t>
  </si>
  <si>
    <t>ILALO - PUENTE 2 QUITO</t>
  </si>
  <si>
    <t>PALMERAS - ALANGASI</t>
  </si>
  <si>
    <t>PALMERAS - EL TINGO HASTA EL PUENTE 8</t>
  </si>
  <si>
    <t>PALMERAS - PUENTES 7 AL 3</t>
  </si>
  <si>
    <t>PALMERAS - PUENTE 2 QUITO</t>
  </si>
  <si>
    <t>LA COCHA - EL TRIANGULO PUENTE 8</t>
  </si>
  <si>
    <t>LA COCHA - PUENTES 7 AL 3</t>
  </si>
  <si>
    <t>LA COCHA - PUENTE 2 QUITO</t>
  </si>
  <si>
    <t>USHIMANA - SAN CARLOS - TRIANGULO PUENTE 8</t>
  </si>
  <si>
    <t>USHIMANA - SAN CARLOS - PUENTES 7 AL 3</t>
  </si>
  <si>
    <t>USHIMANA-SAN CARLOS - PUENTE 2 QUITO</t>
  </si>
  <si>
    <t>GUANGOPOLO - PUENTES 7 AL 3</t>
  </si>
  <si>
    <t xml:space="preserve">NACIONAL - GUANGOPOLO </t>
  </si>
  <si>
    <t>NACIONAL - EL TINGO HASTA EL PUENTE 8</t>
  </si>
  <si>
    <t>NACIONAL - PUENTES 7 AL 3</t>
  </si>
  <si>
    <t>LA MERCED - PUENTE 2 QUITO</t>
  </si>
  <si>
    <t>ALANGASI - PUENTES 7 AL 3</t>
  </si>
  <si>
    <t>SANGOLQUI  - LA MERCED</t>
  </si>
  <si>
    <t>SANGOLQUI  - ALANGASI</t>
  </si>
  <si>
    <t>SANGOLQUI  - EL TINGO</t>
  </si>
  <si>
    <t>SANGOLQUI  - PALMERAS</t>
  </si>
  <si>
    <t>SANGOLQUI  - GUANGOPOLO</t>
  </si>
  <si>
    <t>GUANGOPOLO - MARÍN</t>
  </si>
  <si>
    <t>NACIONAL - PUENTE 2 MARÍN</t>
  </si>
  <si>
    <t>PLAYON - PUENTE 2</t>
  </si>
  <si>
    <t>PLAYON - PUENTE 3 AL 9</t>
  </si>
  <si>
    <t>PLAYON - TRIANGULO</t>
  </si>
  <si>
    <t>PLAYON - ESPE</t>
  </si>
  <si>
    <t>PLAYON - CASHAPAMBA</t>
  </si>
  <si>
    <t>PLAYON - ROSARIO</t>
  </si>
  <si>
    <t>PLAYON - PÍNTAG</t>
  </si>
  <si>
    <t>PÍNTAG - ROSARIO</t>
  </si>
  <si>
    <t>PÍNTAG - CASHAPAMBA</t>
  </si>
  <si>
    <t>PÍNTAG - ESPE</t>
  </si>
  <si>
    <t>PÍNTAG - TRIANGULO</t>
  </si>
  <si>
    <t>PÍNTAG - PUENTE 9 AL 3</t>
  </si>
  <si>
    <t>PÍNTAG - PLAYÓN</t>
  </si>
  <si>
    <t>Marín - Pintag - San Alfonso</t>
  </si>
  <si>
    <t>San Alfonso - Pintag - Marín</t>
  </si>
  <si>
    <t>IGUIÑARO</t>
  </si>
  <si>
    <t xml:space="preserve">CHECA </t>
  </si>
  <si>
    <t>YARUQUI</t>
  </si>
  <si>
    <t>PIFO</t>
  </si>
  <si>
    <t>TUMBACO</t>
  </si>
  <si>
    <t>CUMBAYA</t>
  </si>
  <si>
    <t>MIRAVALLE</t>
  </si>
  <si>
    <t>PUEMBO</t>
  </si>
  <si>
    <t>LA ESPERANZA</t>
  </si>
  <si>
    <t>ASCASUBI</t>
  </si>
  <si>
    <t>CALDERA</t>
  </si>
  <si>
    <t>MONTESERRIN</t>
  </si>
  <si>
    <t>CUSUBAMBA</t>
  </si>
  <si>
    <t>CAYAMBE</t>
  </si>
  <si>
    <t>OTON</t>
  </si>
  <si>
    <t xml:space="preserve">CALDERA </t>
  </si>
  <si>
    <t>QUINCHE</t>
  </si>
  <si>
    <t xml:space="preserve">OTON </t>
  </si>
  <si>
    <t xml:space="preserve">LA VICTORIA </t>
  </si>
  <si>
    <t>STA. MONICA</t>
  </si>
  <si>
    <t>BELLO HORIZONTE</t>
  </si>
  <si>
    <t>CHECA</t>
  </si>
  <si>
    <t>TANDA</t>
  </si>
  <si>
    <t>COMUNA</t>
  </si>
  <si>
    <t>QUITO - GUAYLLABAMBA</t>
  </si>
  <si>
    <t>QUITO - COCOTOG</t>
  </si>
  <si>
    <t>FLORESTA  - CUMBAYA</t>
  </si>
  <si>
    <t>TARIFAS TRANSPORTE INTRACANTONAL COMBINADO</t>
  </si>
  <si>
    <t>Tarifa actual</t>
  </si>
  <si>
    <t>Tramos</t>
  </si>
  <si>
    <t>Quitumbe-Autopista Rumiñahui</t>
  </si>
  <si>
    <t>Quitumbe-Tababela</t>
  </si>
  <si>
    <t>Quitumbe-Ruta Viva escalón Lumbisí</t>
  </si>
  <si>
    <t>Quitumbe-Ruta Viva acceso Tumbaco</t>
  </si>
  <si>
    <t>Quitumbe-Puembo</t>
  </si>
  <si>
    <t>Quitumbe-Pifo</t>
  </si>
  <si>
    <t>Quitumbe-Aeropuerto</t>
  </si>
  <si>
    <t>Autopista Rumiñahui-escalón Lumbisí</t>
  </si>
  <si>
    <t>Autopista Rumiñahui-acceso Tumbaco</t>
  </si>
  <si>
    <t>Autopista Rumiñahui redondel Puembo</t>
  </si>
  <si>
    <t>Autopista Rumiñahui-Pifo</t>
  </si>
  <si>
    <t>Autopista Rumiñahui-Tababela</t>
  </si>
  <si>
    <t>Autopista Rumiñahui-Aeropuerto</t>
  </si>
  <si>
    <t>Parada Mínima</t>
  </si>
  <si>
    <t>Terminal Carcelén -NAIQ (Aeropuerto)</t>
  </si>
  <si>
    <t>Terminal Carcelén-Entrada Llano Grande</t>
  </si>
  <si>
    <t>Terminal Carcelén-Entrada Calderón</t>
  </si>
  <si>
    <t>Terminal Carcelén-Collas</t>
  </si>
  <si>
    <t>Tarifa normal</t>
  </si>
  <si>
    <t>FLOTA</t>
  </si>
  <si>
    <t>Días equivalentes de operación al mes</t>
  </si>
  <si>
    <t>KM DIARIOS</t>
  </si>
  <si>
    <t>DEMANDA MES</t>
  </si>
  <si>
    <t>COSTO OPERACIÓN ($)</t>
  </si>
  <si>
    <t>COSTO/KM ($)</t>
  </si>
  <si>
    <t>%</t>
  </si>
  <si>
    <t>Tarifa preferencial</t>
  </si>
  <si>
    <t>PROMEDIO</t>
  </si>
  <si>
    <t>MENSUAL</t>
  </si>
  <si>
    <t xml:space="preserve">(-) Costo conductores </t>
  </si>
  <si>
    <t xml:space="preserve">(-) Costo combustible </t>
  </si>
  <si>
    <t xml:space="preserve">(-) Costo impuestos + seguros </t>
  </si>
  <si>
    <t xml:space="preserve">(-) Costo Mantenimiento </t>
  </si>
  <si>
    <t xml:space="preserve">(-) Costo personal </t>
  </si>
  <si>
    <t xml:space="preserve">(-) Administración y otros </t>
  </si>
  <si>
    <t>Total OPEX</t>
  </si>
  <si>
    <t>COSTOS DE OPERACIÓN</t>
  </si>
  <si>
    <t>FLOTA FINAL</t>
  </si>
  <si>
    <t>FLOTA PROMEDIO ESTUDIO</t>
  </si>
  <si>
    <t>QUITUMBE-AEROPUERTO</t>
  </si>
  <si>
    <t>NO. VUELTAS</t>
  </si>
  <si>
    <t>LONGITUD O-D</t>
  </si>
  <si>
    <t>DEMANDA MINIBUSES</t>
  </si>
  <si>
    <t>INDICE DE RENOVACION</t>
  </si>
  <si>
    <t>HORA VALLE</t>
  </si>
  <si>
    <t>VUELTAS TOTALES</t>
  </si>
  <si>
    <t>HORA PICO</t>
  </si>
  <si>
    <t>DEMANDA DIA HORA PICO</t>
  </si>
  <si>
    <t>Costos Totales de Operación actualización del Modelo Covencional Intracantonal Rural</t>
  </si>
  <si>
    <t>PORCENTAJE</t>
  </si>
  <si>
    <t>VUELTAS MINIBUS</t>
  </si>
  <si>
    <t>CAPACIDAD MINIBUS BUS PASAJEROS</t>
  </si>
  <si>
    <t>CAPACIDAD MINIBUS</t>
  </si>
  <si>
    <t>DEMANDA DÍA HORA VALLE</t>
  </si>
  <si>
    <t xml:space="preserve">MINIBUSES RURAL ESPECIAL </t>
  </si>
  <si>
    <t>Para Kilometraje</t>
  </si>
  <si>
    <t>Para Demanda</t>
  </si>
  <si>
    <t>DEMANDA TOTAL DIARIA</t>
  </si>
  <si>
    <t>RECORRIDO COMPLETO (108 KM)</t>
  </si>
  <si>
    <t>LONGITUD PROMEDIO (KM)</t>
  </si>
  <si>
    <t>USUARIOS EN EL CAMINO</t>
  </si>
  <si>
    <t>CAPACIDAD MAXIMA</t>
  </si>
  <si>
    <t>DEMANDA TOTAL MINIBUS</t>
  </si>
  <si>
    <t>INDICE DE RENOVACION PASAJEROS</t>
  </si>
  <si>
    <t>SUPUESTO</t>
  </si>
  <si>
    <t>COSTO/ PASAJERO ($)</t>
  </si>
  <si>
    <t>Rio Coca-Aeropuerto</t>
  </si>
  <si>
    <t>Rio Coca-Cumbaya</t>
  </si>
  <si>
    <t>Rio Coca-Tumbaco</t>
  </si>
  <si>
    <t>Rio Coca-Y de Puembo</t>
  </si>
  <si>
    <t>Rio Coca-Pifo</t>
  </si>
  <si>
    <t>Rio Coca-Tababela</t>
  </si>
  <si>
    <t>Aeropuerto-Tababela</t>
  </si>
  <si>
    <t>Aeropuerto-Pifo</t>
  </si>
  <si>
    <t>Aeropuerto-Puembo</t>
  </si>
  <si>
    <t>Aeropuerto-Tumbaco</t>
  </si>
  <si>
    <t>Aeropuerto-Cumbayà</t>
  </si>
  <si>
    <t>Cumbaya-Tumbaco</t>
  </si>
  <si>
    <t>Cumbaya-Puembo</t>
  </si>
  <si>
    <t>Cumbaya-Pifo</t>
  </si>
  <si>
    <t>Cumbaya-Tababela</t>
  </si>
  <si>
    <t>Cumbaya-Aeropuerto</t>
  </si>
  <si>
    <t>Tumbaco-Puembo</t>
  </si>
  <si>
    <t>Tumbaco-Pifo</t>
  </si>
  <si>
    <t>Tumbaco-Tababela</t>
  </si>
  <si>
    <t>Tumbaco-Aeropuerto</t>
  </si>
  <si>
    <t>Puembo-Pifo</t>
  </si>
  <si>
    <t>Puembo-Tababela</t>
  </si>
  <si>
    <t>Porcentaje de incremento</t>
  </si>
  <si>
    <t>Tarifa Actual</t>
  </si>
  <si>
    <t>Tarifa Normal</t>
  </si>
  <si>
    <t>Tarifa Propuesta usuario</t>
  </si>
  <si>
    <t>RIO COCA-AEROPUERTO</t>
  </si>
  <si>
    <t>VERIFICACIONES DE CAMPO OCUPACION EN ORDINARIO 100%</t>
  </si>
  <si>
    <t>EN HORA VALLE OCUPACION DISMINUYE EL 55%</t>
  </si>
  <si>
    <t>PORCENTAJE DE INCREMENTO POR TRAMO</t>
  </si>
  <si>
    <t>CALCULO DE TARIFAS MIINIBUSES</t>
  </si>
  <si>
    <t>KM/ MES</t>
  </si>
  <si>
    <t>COSTO PERSONAL</t>
  </si>
  <si>
    <t>Ruta 199: Quitumbe -Aeropuerto</t>
  </si>
  <si>
    <t>Ruta 199: Rìo Coca-Aeropuerto</t>
  </si>
  <si>
    <t>Ruta 24: Carcelén -Aeropuerto</t>
  </si>
  <si>
    <t>TARIFAS CALCULADAS PARA LOS SERVICIOS DE TRANSPORTE INTRACANTONAL COMBINADO Y RURAL DEL DMDQ - RUTAS QUITUMBE-AEROPUERTO</t>
  </si>
  <si>
    <t>TARIFAS CALCULADAS PARA LOS SERVICIOS DE TRANSPORTE INTRACANTONAL COMBINADO Y RURAL DEL DMDQ - RUTAS RÍO COCA- EROPUERTO</t>
  </si>
  <si>
    <t>TARIFAS CALCULADAS PARA LOS SERVICIOS DE TRANSPORTE INTRACANTONAL COMBINADO Y RURAL DEL DMDQ - RUTAS CARCELÉN -AEROPUERTO</t>
  </si>
  <si>
    <t>Porcentaje propuesto</t>
  </si>
  <si>
    <r>
      <rPr>
        <b/>
        <sz val="9"/>
        <color theme="1"/>
        <rFont val="Calibri"/>
        <family val="2"/>
        <scheme val="minor"/>
      </rPr>
      <t>Nota:</t>
    </r>
    <r>
      <rPr>
        <sz val="9"/>
        <color theme="1"/>
        <rFont val="Calibri"/>
        <family val="2"/>
        <scheme val="minor"/>
      </rPr>
      <t xml:space="preserve"> Para los casos de rutas de esta zona que se incorporaren a futuro o que no consten en estos cuadros, se aplicará la misma metodología utilizada para el cálculo de las tarifas correspondientes.</t>
    </r>
  </si>
  <si>
    <t>INGRESOS ACTUALES</t>
  </si>
  <si>
    <t>PASAJEROS DIRECTOS</t>
  </si>
  <si>
    <t>PASAJEROS INTERMEDIOS</t>
  </si>
  <si>
    <t>TARIFA EQUIVALENTE</t>
  </si>
  <si>
    <t>INGRESO</t>
  </si>
  <si>
    <t>PASAJEROS TOTAL VUELTA</t>
  </si>
  <si>
    <t>TARIFA TRAMO</t>
  </si>
  <si>
    <t>PASAJEROS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</si>
</sst>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_-;\-* #,##0.00_-;_-* &quot;-&quot;??_-;_-@_-"/>
    <numFmt numFmtId="164" formatCode="_(* #,##0.00_);_(* \(#,##0.00\);_(* &quot;-&quot;??_);_(@_)"/>
    <numFmt numFmtId="165" formatCode="_-* #,##0.00\ _€_-;\-* #,##0.00\ _€_-;_-* &quot;-&quot;??\ _€_-;_-@_-"/>
    <numFmt numFmtId="166" formatCode="_(&quot;$&quot;\ * #,##0.00_);_(&quot;$&quot;\ * \(#,##0.00\);_(&quot;$&quot;\ * &quot;-&quot;??_);_(@_)"/>
    <numFmt numFmtId="167" formatCode="_-[$$-300A]\ * #,##0.00_ ;_-[$$-300A]\ * \-#,##0.00\ ;_-[$$-300A]\ * &quot;-&quot;??_ ;_-@_ "/>
    <numFmt numFmtId="168" formatCode="_([$$-300A]\ * #,##0.00_);_([$$-300A]\ * \(#,##0.00\);_([$$-300A]\ * &quot;-&quot;??_);_(@_)"/>
    <numFmt numFmtId="169" formatCode="&quot;Año&quot;\ General"/>
    <numFmt numFmtId="170" formatCode="_(* #,##0_);_(* \(#,##0\);_(* &quot;-&quot;??_);_(@_)"/>
    <numFmt numFmtId="171" formatCode="0.0"/>
    <numFmt numFmtId="172" formatCode="#,##0.00_ ;\-#,##0.00\ "/>
    <numFmt numFmtId="173" formatCode="0.0%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11"/>
      <color rgb="FF00B05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name val="Calibri"/>
      <family val="2"/>
      <scheme val="minor"/>
    </font>
    <font>
      <b/>
      <sz val="8"/>
      <color indexed="81"/>
      <name val="Tahoma"/>
      <family val="2"/>
    </font>
    <font>
      <b/>
      <sz val="6"/>
      <color theme="1"/>
      <name val="Calibri"/>
      <family val="2"/>
      <scheme val="minor"/>
    </font>
    <font>
      <b/>
      <sz val="9"/>
      <name val="Arial"/>
      <family val="2"/>
    </font>
    <font>
      <b/>
      <sz val="7"/>
      <color indexed="81"/>
      <name val="Tahoma"/>
      <family val="2"/>
    </font>
    <font>
      <sz val="12"/>
      <color theme="1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6699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theme="2" tint="-0.249977111117893"/>
      </top>
      <bottom style="double">
        <color theme="2" tint="-0.249977111117893"/>
      </bottom>
      <diagonal/>
    </border>
    <border>
      <left style="thin">
        <color theme="2" tint="-0.249977111117893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" fillId="0" borderId="0"/>
    <xf numFmtId="165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230">
    <xf numFmtId="0" fontId="0" fillId="0" borderId="0" xfId="0"/>
    <xf numFmtId="166" fontId="0" fillId="0" borderId="11" xfId="1" applyFont="1" applyBorder="1"/>
    <xf numFmtId="166" fontId="0" fillId="0" borderId="12" xfId="1" applyFont="1" applyBorder="1"/>
    <xf numFmtId="166" fontId="0" fillId="0" borderId="15" xfId="1" applyFont="1" applyBorder="1"/>
    <xf numFmtId="166" fontId="0" fillId="0" borderId="18" xfId="1" applyFont="1" applyBorder="1"/>
    <xf numFmtId="0" fontId="0" fillId="0" borderId="5" xfId="0" applyBorder="1"/>
    <xf numFmtId="0" fontId="0" fillId="0" borderId="13" xfId="0" applyBorder="1"/>
    <xf numFmtId="0" fontId="0" fillId="0" borderId="0" xfId="0" applyAlignment="1">
      <alignment vertical="center"/>
    </xf>
    <xf numFmtId="0" fontId="2" fillId="2" borderId="14" xfId="0" applyFont="1" applyFill="1" applyBorder="1" applyAlignment="1">
      <alignment horizontal="center" vertical="center"/>
    </xf>
    <xf numFmtId="9" fontId="2" fillId="2" borderId="15" xfId="0" quotePrefix="1" applyNumberFormat="1" applyFont="1" applyFill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1" xfId="0" applyBorder="1" applyAlignment="1">
      <alignment vertical="center"/>
    </xf>
    <xf numFmtId="166" fontId="0" fillId="0" borderId="1" xfId="1" applyFont="1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9" xfId="0" applyFill="1" applyBorder="1" applyAlignment="1">
      <alignment vertical="center"/>
    </xf>
    <xf numFmtId="166" fontId="0" fillId="0" borderId="10" xfId="1" applyFont="1" applyBorder="1" applyAlignment="1">
      <alignment vertical="center"/>
    </xf>
    <xf numFmtId="166" fontId="0" fillId="0" borderId="11" xfId="1" applyFont="1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5" xfId="0" applyFill="1" applyBorder="1" applyAlignment="1">
      <alignment vertical="center"/>
    </xf>
    <xf numFmtId="166" fontId="0" fillId="0" borderId="12" xfId="1" applyFont="1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13" xfId="0" applyFill="1" applyBorder="1" applyAlignment="1">
      <alignment vertical="center"/>
    </xf>
    <xf numFmtId="166" fontId="0" fillId="0" borderId="14" xfId="1" applyFont="1" applyBorder="1" applyAlignment="1">
      <alignment vertical="center"/>
    </xf>
    <xf numFmtId="166" fontId="0" fillId="0" borderId="15" xfId="1" applyFont="1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13" xfId="0" applyBorder="1" applyAlignment="1">
      <alignment vertical="center"/>
    </xf>
    <xf numFmtId="166" fontId="0" fillId="0" borderId="15" xfId="1" applyNumberFormat="1" applyFont="1" applyBorder="1" applyAlignment="1">
      <alignment vertical="center"/>
    </xf>
    <xf numFmtId="166" fontId="0" fillId="0" borderId="0" xfId="0" applyNumberFormat="1" applyAlignment="1">
      <alignment vertical="center"/>
    </xf>
    <xf numFmtId="2" fontId="0" fillId="0" borderId="0" xfId="0" applyNumberFormat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9" fontId="2" fillId="2" borderId="26" xfId="0" quotePrefix="1" applyNumberFormat="1" applyFont="1" applyFill="1" applyBorder="1" applyAlignment="1">
      <alignment horizontal="center" vertical="center"/>
    </xf>
    <xf numFmtId="0" fontId="0" fillId="0" borderId="27" xfId="0" applyBorder="1" applyAlignment="1">
      <alignment vertical="center"/>
    </xf>
    <xf numFmtId="0" fontId="0" fillId="0" borderId="28" xfId="0" applyBorder="1" applyAlignment="1">
      <alignment vertical="center"/>
    </xf>
    <xf numFmtId="0" fontId="0" fillId="0" borderId="22" xfId="0" applyBorder="1" applyAlignment="1">
      <alignment vertical="center"/>
    </xf>
    <xf numFmtId="166" fontId="0" fillId="3" borderId="1" xfId="1" applyFont="1" applyFill="1" applyBorder="1" applyAlignment="1">
      <alignment vertical="center"/>
    </xf>
    <xf numFmtId="0" fontId="0" fillId="0" borderId="10" xfId="0" applyBorder="1" applyAlignment="1">
      <alignment vertical="center"/>
    </xf>
    <xf numFmtId="166" fontId="0" fillId="3" borderId="14" xfId="1" applyFont="1" applyFill="1" applyBorder="1" applyAlignment="1">
      <alignment vertical="center"/>
    </xf>
    <xf numFmtId="166" fontId="0" fillId="0" borderId="1" xfId="1" applyFont="1" applyFill="1" applyBorder="1" applyAlignment="1">
      <alignment vertical="center"/>
    </xf>
    <xf numFmtId="166" fontId="0" fillId="0" borderId="2" xfId="1" applyFont="1" applyFill="1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30" xfId="0" applyBorder="1" applyAlignment="1">
      <alignment vertical="center"/>
    </xf>
    <xf numFmtId="166" fontId="0" fillId="0" borderId="3" xfId="1" applyFont="1" applyBorder="1" applyAlignment="1">
      <alignment vertical="center"/>
    </xf>
    <xf numFmtId="166" fontId="0" fillId="0" borderId="2" xfId="1" applyFont="1" applyBorder="1" applyAlignment="1">
      <alignment vertical="center"/>
    </xf>
    <xf numFmtId="166" fontId="0" fillId="3" borderId="21" xfId="1" applyFont="1" applyFill="1" applyBorder="1" applyAlignment="1">
      <alignment vertical="center"/>
    </xf>
    <xf numFmtId="0" fontId="0" fillId="0" borderId="31" xfId="0" applyBorder="1" applyAlignment="1">
      <alignment vertical="center"/>
    </xf>
    <xf numFmtId="166" fontId="0" fillId="0" borderId="32" xfId="1" applyFont="1" applyBorder="1" applyAlignment="1">
      <alignment vertical="center"/>
    </xf>
    <xf numFmtId="166" fontId="0" fillId="0" borderId="33" xfId="1" applyFont="1" applyBorder="1" applyAlignment="1">
      <alignment vertical="center"/>
    </xf>
    <xf numFmtId="0" fontId="0" fillId="0" borderId="34" xfId="0" applyBorder="1" applyAlignment="1">
      <alignment vertical="center"/>
    </xf>
    <xf numFmtId="166" fontId="0" fillId="0" borderId="35" xfId="1" applyFont="1" applyBorder="1" applyAlignment="1">
      <alignment vertical="center"/>
    </xf>
    <xf numFmtId="166" fontId="0" fillId="0" borderId="36" xfId="1" applyFont="1" applyBorder="1" applyAlignment="1">
      <alignment vertical="center"/>
    </xf>
    <xf numFmtId="0" fontId="0" fillId="3" borderId="5" xfId="0" applyFill="1" applyBorder="1" applyAlignment="1">
      <alignment vertical="center"/>
    </xf>
    <xf numFmtId="0" fontId="0" fillId="3" borderId="13" xfId="0" applyFill="1" applyBorder="1" applyAlignment="1">
      <alignment vertical="center"/>
    </xf>
    <xf numFmtId="0" fontId="0" fillId="0" borderId="8" xfId="0" applyFill="1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9" xfId="0" applyFill="1" applyBorder="1" applyAlignment="1">
      <alignment vertical="center"/>
    </xf>
    <xf numFmtId="0" fontId="0" fillId="0" borderId="19" xfId="0" applyBorder="1" applyAlignment="1">
      <alignment vertical="center"/>
    </xf>
    <xf numFmtId="0" fontId="0" fillId="3" borderId="23" xfId="0" applyFill="1" applyBorder="1" applyAlignment="1">
      <alignment vertical="center"/>
    </xf>
    <xf numFmtId="166" fontId="0" fillId="0" borderId="18" xfId="1" applyFont="1" applyBorder="1" applyAlignment="1">
      <alignment vertical="center"/>
    </xf>
    <xf numFmtId="166" fontId="0" fillId="0" borderId="38" xfId="1" applyFont="1" applyBorder="1"/>
    <xf numFmtId="166" fontId="0" fillId="0" borderId="20" xfId="1" applyFont="1" applyBorder="1"/>
    <xf numFmtId="166" fontId="3" fillId="0" borderId="12" xfId="1" applyFont="1" applyBorder="1"/>
    <xf numFmtId="166" fontId="0" fillId="0" borderId="39" xfId="1" applyFont="1" applyBorder="1"/>
    <xf numFmtId="166" fontId="0" fillId="0" borderId="40" xfId="1" applyFont="1" applyBorder="1"/>
    <xf numFmtId="167" fontId="0" fillId="0" borderId="11" xfId="0" applyNumberFormat="1" applyBorder="1"/>
    <xf numFmtId="167" fontId="0" fillId="0" borderId="12" xfId="0" applyNumberFormat="1" applyBorder="1"/>
    <xf numFmtId="167" fontId="0" fillId="0" borderId="15" xfId="0" applyNumberFormat="1" applyBorder="1"/>
    <xf numFmtId="166" fontId="0" fillId="0" borderId="41" xfId="1" applyFont="1" applyBorder="1"/>
    <xf numFmtId="167" fontId="0" fillId="0" borderId="33" xfId="0" applyNumberFormat="1" applyBorder="1"/>
    <xf numFmtId="167" fontId="0" fillId="0" borderId="11" xfId="0" applyNumberFormat="1" applyBorder="1" applyAlignment="1">
      <alignment horizontal="center" vertical="center"/>
    </xf>
    <xf numFmtId="167" fontId="0" fillId="0" borderId="12" xfId="0" applyNumberFormat="1" applyBorder="1" applyAlignment="1">
      <alignment horizontal="center" vertical="center"/>
    </xf>
    <xf numFmtId="167" fontId="0" fillId="0" borderId="12" xfId="0" applyNumberFormat="1" applyBorder="1" applyAlignment="1">
      <alignment horizontal="center"/>
    </xf>
    <xf numFmtId="167" fontId="0" fillId="0" borderId="15" xfId="0" applyNumberFormat="1" applyBorder="1" applyAlignment="1">
      <alignment horizontal="center"/>
    </xf>
    <xf numFmtId="167" fontId="0" fillId="0" borderId="11" xfId="0" applyNumberFormat="1" applyBorder="1" applyAlignment="1">
      <alignment horizontal="center"/>
    </xf>
    <xf numFmtId="167" fontId="3" fillId="0" borderId="15" xfId="0" applyNumberFormat="1" applyFont="1" applyBorder="1" applyAlignment="1">
      <alignment horizontal="center"/>
    </xf>
    <xf numFmtId="0" fontId="0" fillId="0" borderId="9" xfId="0" applyBorder="1"/>
    <xf numFmtId="0" fontId="0" fillId="0" borderId="31" xfId="0" applyBorder="1"/>
    <xf numFmtId="0" fontId="0" fillId="0" borderId="6" xfId="0" applyFont="1" applyBorder="1"/>
    <xf numFmtId="0" fontId="0" fillId="0" borderId="8" xfId="0" applyFont="1" applyBorder="1"/>
    <xf numFmtId="0" fontId="0" fillId="0" borderId="7" xfId="0" applyFont="1" applyBorder="1"/>
    <xf numFmtId="0" fontId="0" fillId="0" borderId="4" xfId="0" applyFont="1" applyBorder="1"/>
    <xf numFmtId="168" fontId="0" fillId="0" borderId="0" xfId="0" applyNumberFormat="1" applyAlignment="1">
      <alignment vertical="center"/>
    </xf>
    <xf numFmtId="166" fontId="0" fillId="3" borderId="12" xfId="1" applyFont="1" applyFill="1" applyBorder="1" applyAlignment="1">
      <alignment vertical="center"/>
    </xf>
    <xf numFmtId="166" fontId="0" fillId="3" borderId="15" xfId="1" applyFont="1" applyFill="1" applyBorder="1" applyAlignment="1">
      <alignment vertical="center"/>
    </xf>
    <xf numFmtId="166" fontId="0" fillId="0" borderId="12" xfId="1" applyFont="1" applyFill="1" applyBorder="1" applyAlignment="1">
      <alignment vertical="center"/>
    </xf>
    <xf numFmtId="166" fontId="0" fillId="0" borderId="26" xfId="1" applyFont="1" applyFill="1" applyBorder="1" applyAlignment="1">
      <alignment vertical="center"/>
    </xf>
    <xf numFmtId="166" fontId="0" fillId="0" borderId="26" xfId="1" applyFont="1" applyBorder="1" applyAlignment="1">
      <alignment vertical="center"/>
    </xf>
    <xf numFmtId="166" fontId="0" fillId="3" borderId="29" xfId="1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2" fillId="0" borderId="1" xfId="0" applyFont="1" applyBorder="1"/>
    <xf numFmtId="9" fontId="0" fillId="0" borderId="1" xfId="3" applyFont="1" applyBorder="1"/>
    <xf numFmtId="0" fontId="0" fillId="0" borderId="0" xfId="0" applyAlignment="1">
      <alignment horizontal="center"/>
    </xf>
    <xf numFmtId="0" fontId="6" fillId="0" borderId="0" xfId="0" applyFont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0" xfId="0" applyFont="1"/>
    <xf numFmtId="0" fontId="6" fillId="0" borderId="1" xfId="0" applyFont="1" applyBorder="1" applyAlignment="1">
      <alignment horizontal="left" vertical="center" wrapText="1"/>
    </xf>
    <xf numFmtId="0" fontId="0" fillId="8" borderId="0" xfId="0" applyFill="1"/>
    <xf numFmtId="169" fontId="10" fillId="11" borderId="43" xfId="7" applyNumberFormat="1" applyFont="1" applyFill="1" applyBorder="1" applyAlignment="1">
      <alignment horizontal="center"/>
    </xf>
    <xf numFmtId="170" fontId="0" fillId="7" borderId="0" xfId="0" applyNumberFormat="1" applyFill="1"/>
    <xf numFmtId="164" fontId="0" fillId="0" borderId="0" xfId="0" applyNumberFormat="1"/>
    <xf numFmtId="9" fontId="0" fillId="0" borderId="1" xfId="0" applyNumberFormat="1" applyBorder="1"/>
    <xf numFmtId="1" fontId="0" fillId="0" borderId="1" xfId="0" applyNumberFormat="1" applyBorder="1"/>
    <xf numFmtId="0" fontId="2" fillId="0" borderId="1" xfId="0" applyFont="1" applyBorder="1" applyAlignment="1">
      <alignment horizontal="center" vertical="center" wrapText="1"/>
    </xf>
    <xf numFmtId="0" fontId="0" fillId="0" borderId="0" xfId="0" applyBorder="1"/>
    <xf numFmtId="0" fontId="2" fillId="0" borderId="0" xfId="0" applyFont="1" applyBorder="1"/>
    <xf numFmtId="0" fontId="9" fillId="0" borderId="0" xfId="4" applyFont="1"/>
    <xf numFmtId="0" fontId="0" fillId="0" borderId="0" xfId="0" applyAlignment="1">
      <alignment horizontal="center" vertical="center" wrapText="1"/>
    </xf>
    <xf numFmtId="164" fontId="2" fillId="0" borderId="0" xfId="0" applyNumberFormat="1" applyFont="1" applyFill="1" applyBorder="1"/>
    <xf numFmtId="166" fontId="6" fillId="0" borderId="0" xfId="1" applyFont="1" applyAlignment="1">
      <alignment vertical="center"/>
    </xf>
    <xf numFmtId="166" fontId="6" fillId="0" borderId="1" xfId="1" applyFont="1" applyBorder="1" applyAlignment="1">
      <alignment vertical="center"/>
    </xf>
    <xf numFmtId="2" fontId="6" fillId="0" borderId="1" xfId="0" applyNumberFormat="1" applyFont="1" applyBorder="1" applyAlignment="1">
      <alignment vertical="center"/>
    </xf>
    <xf numFmtId="164" fontId="6" fillId="0" borderId="1" xfId="2" applyFont="1" applyBorder="1" applyAlignment="1">
      <alignment vertical="center" wrapText="1"/>
    </xf>
    <xf numFmtId="0" fontId="6" fillId="0" borderId="0" xfId="0" quotePrefix="1" applyFont="1" applyAlignment="1">
      <alignment horizontal="center" vertical="center"/>
    </xf>
    <xf numFmtId="168" fontId="6" fillId="0" borderId="0" xfId="0" applyNumberFormat="1" applyFont="1" applyAlignment="1">
      <alignment vertical="center"/>
    </xf>
    <xf numFmtId="0" fontId="6" fillId="0" borderId="0" xfId="0" quotePrefix="1" applyFont="1"/>
    <xf numFmtId="16" fontId="6" fillId="0" borderId="0" xfId="0" applyNumberFormat="1" applyFont="1" applyAlignment="1">
      <alignment horizontal="center" vertical="center"/>
    </xf>
    <xf numFmtId="166" fontId="6" fillId="0" borderId="0" xfId="0" applyNumberFormat="1" applyFont="1" applyAlignment="1">
      <alignment vertical="center"/>
    </xf>
    <xf numFmtId="2" fontId="13" fillId="9" borderId="1" xfId="0" applyNumberFormat="1" applyFont="1" applyFill="1" applyBorder="1" applyAlignment="1">
      <alignment horizontal="center" vertical="center"/>
    </xf>
    <xf numFmtId="0" fontId="16" fillId="0" borderId="0" xfId="4" applyFont="1" applyFill="1" applyBorder="1" applyAlignment="1">
      <alignment horizontal="center" vertical="center" wrapText="1"/>
    </xf>
    <xf numFmtId="171" fontId="13" fillId="9" borderId="1" xfId="0" applyNumberFormat="1" applyFont="1" applyFill="1" applyBorder="1" applyAlignment="1">
      <alignment horizontal="center" vertical="center"/>
    </xf>
    <xf numFmtId="0" fontId="9" fillId="0" borderId="0" xfId="4" applyFont="1" applyFill="1"/>
    <xf numFmtId="164" fontId="9" fillId="0" borderId="0" xfId="2" applyFont="1"/>
    <xf numFmtId="166" fontId="6" fillId="0" borderId="1" xfId="0" applyNumberFormat="1" applyFont="1" applyBorder="1" applyAlignment="1">
      <alignment vertical="center"/>
    </xf>
    <xf numFmtId="0" fontId="16" fillId="4" borderId="1" xfId="4" applyFont="1" applyFill="1" applyBorder="1" applyAlignment="1">
      <alignment horizontal="center" vertical="center" wrapText="1"/>
    </xf>
    <xf numFmtId="9" fontId="9" fillId="0" borderId="0" xfId="3" applyFont="1"/>
    <xf numFmtId="0" fontId="18" fillId="8" borderId="0" xfId="0" applyFont="1" applyFill="1"/>
    <xf numFmtId="2" fontId="9" fillId="9" borderId="3" xfId="4" applyNumberFormat="1" applyFont="1" applyFill="1" applyBorder="1" applyAlignment="1">
      <alignment horizontal="center" vertical="center"/>
    </xf>
    <xf numFmtId="0" fontId="16" fillId="0" borderId="0" xfId="4" applyFont="1"/>
    <xf numFmtId="0" fontId="16" fillId="0" borderId="0" xfId="4" applyFont="1" applyFill="1" applyBorder="1" applyAlignment="1">
      <alignment horizontal="center" wrapText="1"/>
    </xf>
    <xf numFmtId="0" fontId="9" fillId="0" borderId="1" xfId="4" applyFont="1" applyFill="1" applyBorder="1" applyAlignment="1">
      <alignment horizontal="center" vertical="center" wrapText="1"/>
    </xf>
    <xf numFmtId="0" fontId="9" fillId="0" borderId="1" xfId="4" applyFont="1" applyBorder="1" applyAlignment="1">
      <alignment horizontal="center" vertical="center" wrapText="1"/>
    </xf>
    <xf numFmtId="0" fontId="9" fillId="5" borderId="1" xfId="4" applyFont="1" applyFill="1" applyBorder="1" applyAlignment="1">
      <alignment horizontal="center" vertical="center" wrapText="1"/>
    </xf>
    <xf numFmtId="0" fontId="9" fillId="0" borderId="1" xfId="4" applyFont="1" applyFill="1" applyBorder="1" applyAlignment="1">
      <alignment horizontal="center" vertical="center"/>
    </xf>
    <xf numFmtId="9" fontId="9" fillId="0" borderId="1" xfId="4" applyNumberFormat="1" applyFont="1" applyFill="1" applyBorder="1" applyAlignment="1">
      <alignment horizontal="center" vertical="center"/>
    </xf>
    <xf numFmtId="0" fontId="9" fillId="5" borderId="1" xfId="4" applyFont="1" applyFill="1" applyBorder="1" applyAlignment="1">
      <alignment horizontal="center" vertical="center"/>
    </xf>
    <xf numFmtId="0" fontId="9" fillId="0" borderId="1" xfId="4" applyFont="1" applyBorder="1" applyAlignment="1">
      <alignment horizontal="center" vertical="center"/>
    </xf>
    <xf numFmtId="9" fontId="9" fillId="0" borderId="1" xfId="3" applyFont="1" applyBorder="1" applyAlignment="1">
      <alignment horizontal="center"/>
    </xf>
    <xf numFmtId="0" fontId="9" fillId="0" borderId="1" xfId="4" applyFont="1" applyBorder="1" applyAlignment="1">
      <alignment horizontal="center" wrapText="1"/>
    </xf>
    <xf numFmtId="0" fontId="9" fillId="0" borderId="1" xfId="4" applyFont="1" applyBorder="1" applyAlignment="1">
      <alignment vertical="center"/>
    </xf>
    <xf numFmtId="171" fontId="9" fillId="0" borderId="1" xfId="4" applyNumberFormat="1" applyFont="1" applyFill="1" applyBorder="1" applyAlignment="1">
      <alignment horizontal="center" vertical="center"/>
    </xf>
    <xf numFmtId="0" fontId="9" fillId="0" borderId="1" xfId="4" applyFont="1" applyBorder="1" applyAlignment="1">
      <alignment vertical="center" wrapText="1"/>
    </xf>
    <xf numFmtId="0" fontId="9" fillId="10" borderId="1" xfId="4" applyFont="1" applyFill="1" applyBorder="1" applyAlignment="1">
      <alignment horizontal="center" vertical="center"/>
    </xf>
    <xf numFmtId="0" fontId="9" fillId="0" borderId="0" xfId="4" applyFont="1" applyAlignment="1">
      <alignment horizontal="center"/>
    </xf>
    <xf numFmtId="0" fontId="9" fillId="0" borderId="1" xfId="4" applyFont="1" applyBorder="1" applyAlignment="1">
      <alignment horizontal="center"/>
    </xf>
    <xf numFmtId="166" fontId="6" fillId="0" borderId="1" xfId="1" applyFont="1" applyFill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6" fillId="8" borderId="1" xfId="0" applyFont="1" applyFill="1" applyBorder="1" applyAlignment="1">
      <alignment horizontal="left" vertical="center" indent="1"/>
    </xf>
    <xf numFmtId="2" fontId="9" fillId="0" borderId="1" xfId="4" applyNumberFormat="1" applyFont="1" applyFill="1" applyBorder="1" applyAlignment="1">
      <alignment horizontal="center" vertical="center" wrapText="1"/>
    </xf>
    <xf numFmtId="172" fontId="9" fillId="0" borderId="1" xfId="4" applyNumberFormat="1" applyFont="1" applyFill="1" applyBorder="1" applyAlignment="1">
      <alignment horizontal="center" vertical="center"/>
    </xf>
    <xf numFmtId="164" fontId="9" fillId="0" borderId="1" xfId="2" applyNumberFormat="1" applyFont="1" applyFill="1" applyBorder="1" applyAlignment="1">
      <alignment horizontal="center" vertical="center"/>
    </xf>
    <xf numFmtId="2" fontId="6" fillId="0" borderId="1" xfId="5" applyNumberFormat="1" applyFont="1" applyFill="1" applyBorder="1" applyAlignment="1">
      <alignment horizontal="center" vertical="center"/>
    </xf>
    <xf numFmtId="2" fontId="9" fillId="0" borderId="1" xfId="4" applyNumberFormat="1" applyFont="1" applyFill="1" applyBorder="1" applyAlignment="1">
      <alignment horizontal="center" vertical="center"/>
    </xf>
    <xf numFmtId="9" fontId="9" fillId="0" borderId="1" xfId="3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9" fontId="5" fillId="0" borderId="1" xfId="3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165" fontId="0" fillId="0" borderId="0" xfId="0" applyNumberFormat="1"/>
    <xf numFmtId="164" fontId="0" fillId="7" borderId="0" xfId="2" applyNumberFormat="1" applyFont="1" applyFill="1"/>
    <xf numFmtId="1" fontId="9" fillId="12" borderId="1" xfId="4" applyNumberFormat="1" applyFont="1" applyFill="1" applyBorder="1" applyAlignment="1">
      <alignment horizontal="center" vertical="center"/>
    </xf>
    <xf numFmtId="164" fontId="0" fillId="0" borderId="0" xfId="2" applyFont="1" applyBorder="1"/>
    <xf numFmtId="164" fontId="0" fillId="0" borderId="0" xfId="2" applyFont="1"/>
    <xf numFmtId="9" fontId="0" fillId="0" borderId="0" xfId="3" applyFont="1"/>
    <xf numFmtId="0" fontId="6" fillId="0" borderId="1" xfId="0" applyFont="1" applyBorder="1" applyAlignment="1">
      <alignment horizontal="left" vertical="center"/>
    </xf>
    <xf numFmtId="0" fontId="7" fillId="14" borderId="1" xfId="0" applyFont="1" applyFill="1" applyBorder="1" applyAlignment="1">
      <alignment horizontal="center" vertical="center"/>
    </xf>
    <xf numFmtId="0" fontId="7" fillId="14" borderId="1" xfId="0" applyFont="1" applyFill="1" applyBorder="1" applyAlignment="1">
      <alignment horizontal="center" vertical="center" wrapText="1"/>
    </xf>
    <xf numFmtId="0" fontId="7" fillId="13" borderId="42" xfId="0" applyFont="1" applyFill="1" applyBorder="1" applyAlignment="1">
      <alignment vertical="center"/>
    </xf>
    <xf numFmtId="164" fontId="0" fillId="13" borderId="0" xfId="2" applyNumberFormat="1" applyFont="1" applyFill="1"/>
    <xf numFmtId="164" fontId="0" fillId="9" borderId="0" xfId="2" applyNumberFormat="1" applyFont="1" applyFill="1"/>
    <xf numFmtId="0" fontId="0" fillId="9" borderId="0" xfId="0" applyFill="1"/>
    <xf numFmtId="0" fontId="0" fillId="6" borderId="0" xfId="0" applyFill="1"/>
    <xf numFmtId="0" fontId="0" fillId="15" borderId="0" xfId="0" applyFill="1"/>
    <xf numFmtId="164" fontId="0" fillId="15" borderId="0" xfId="2" applyNumberFormat="1" applyFont="1" applyFill="1"/>
    <xf numFmtId="165" fontId="0" fillId="7" borderId="0" xfId="0" applyNumberFormat="1" applyFill="1"/>
    <xf numFmtId="164" fontId="0" fillId="16" borderId="0" xfId="2" applyNumberFormat="1" applyFont="1" applyFill="1"/>
    <xf numFmtId="164" fontId="9" fillId="0" borderId="0" xfId="2" applyNumberFormat="1" applyFont="1"/>
    <xf numFmtId="172" fontId="9" fillId="0" borderId="0" xfId="4" applyNumberFormat="1" applyFont="1"/>
    <xf numFmtId="164" fontId="6" fillId="7" borderId="1" xfId="2" applyFont="1" applyFill="1" applyBorder="1" applyAlignment="1">
      <alignment vertical="center" wrapText="1"/>
    </xf>
    <xf numFmtId="164" fontId="6" fillId="0" borderId="1" xfId="2" applyFont="1" applyFill="1" applyBorder="1" applyAlignment="1">
      <alignment vertical="center" wrapText="1"/>
    </xf>
    <xf numFmtId="9" fontId="6" fillId="0" borderId="1" xfId="3" applyFont="1" applyBorder="1" applyAlignment="1">
      <alignment horizontal="center" vertical="center"/>
    </xf>
    <xf numFmtId="170" fontId="0" fillId="8" borderId="0" xfId="7" applyNumberFormat="1" applyFont="1" applyFill="1" applyBorder="1"/>
    <xf numFmtId="0" fontId="6" fillId="7" borderId="1" xfId="0" applyFont="1" applyFill="1" applyBorder="1" applyAlignment="1">
      <alignment vertical="center"/>
    </xf>
    <xf numFmtId="166" fontId="6" fillId="7" borderId="1" xfId="1" applyFont="1" applyFill="1" applyBorder="1" applyAlignment="1">
      <alignment vertical="center"/>
    </xf>
    <xf numFmtId="2" fontId="6" fillId="0" borderId="0" xfId="0" applyNumberFormat="1" applyFont="1" applyAlignment="1">
      <alignment vertical="center"/>
    </xf>
    <xf numFmtId="9" fontId="6" fillId="0" borderId="0" xfId="3" applyFont="1" applyAlignment="1">
      <alignment vertical="center"/>
    </xf>
    <xf numFmtId="173" fontId="9" fillId="0" borderId="0" xfId="3" applyNumberFormat="1" applyFont="1"/>
    <xf numFmtId="164" fontId="2" fillId="7" borderId="0" xfId="2" applyNumberFormat="1" applyFont="1" applyFill="1"/>
    <xf numFmtId="9" fontId="16" fillId="0" borderId="1" xfId="4" applyNumberFormat="1" applyFont="1" applyBorder="1"/>
    <xf numFmtId="170" fontId="9" fillId="0" borderId="1" xfId="2" applyNumberFormat="1" applyFont="1" applyFill="1" applyBorder="1" applyAlignment="1">
      <alignment horizontal="center" vertical="center"/>
    </xf>
    <xf numFmtId="9" fontId="9" fillId="0" borderId="0" xfId="4" applyNumberFormat="1" applyFont="1"/>
    <xf numFmtId="170" fontId="9" fillId="0" borderId="0" xfId="2" applyNumberFormat="1" applyFont="1"/>
    <xf numFmtId="170" fontId="9" fillId="0" borderId="0" xfId="4" applyNumberFormat="1" applyFont="1"/>
    <xf numFmtId="0" fontId="16" fillId="0" borderId="0" xfId="4" applyFont="1" applyAlignment="1">
      <alignment horizontal="right"/>
    </xf>
    <xf numFmtId="166" fontId="16" fillId="0" borderId="0" xfId="1" applyFont="1"/>
    <xf numFmtId="43" fontId="6" fillId="0" borderId="0" xfId="0" applyNumberFormat="1" applyFont="1" applyAlignment="1">
      <alignment vertical="center"/>
    </xf>
    <xf numFmtId="43" fontId="6" fillId="0" borderId="0" xfId="0" applyNumberFormat="1" applyFont="1"/>
    <xf numFmtId="169" fontId="10" fillId="11" borderId="43" xfId="7" applyNumberFormat="1" applyFont="1" applyFill="1" applyBorder="1" applyAlignment="1">
      <alignment horizontal="left"/>
    </xf>
    <xf numFmtId="0" fontId="9" fillId="0" borderId="1" xfId="4" applyFont="1" applyBorder="1" applyAlignment="1">
      <alignment horizontal="left"/>
    </xf>
    <xf numFmtId="0" fontId="7" fillId="7" borderId="44" xfId="0" applyFont="1" applyFill="1" applyBorder="1" applyAlignment="1">
      <alignment horizontal="center" vertical="center" wrapText="1"/>
    </xf>
    <xf numFmtId="0" fontId="7" fillId="7" borderId="42" xfId="0" applyFont="1" applyFill="1" applyBorder="1" applyAlignment="1">
      <alignment horizontal="center" vertical="center" wrapText="1"/>
    </xf>
    <xf numFmtId="0" fontId="16" fillId="0" borderId="0" xfId="4" applyFont="1" applyAlignment="1">
      <alignment horizontal="center"/>
    </xf>
    <xf numFmtId="0" fontId="16" fillId="0" borderId="20" xfId="4" applyFont="1" applyBorder="1" applyAlignment="1">
      <alignment horizontal="center"/>
    </xf>
    <xf numFmtId="0" fontId="16" fillId="0" borderId="45" xfId="4" applyFont="1" applyBorder="1" applyAlignment="1">
      <alignment horizontal="center"/>
    </xf>
    <xf numFmtId="0" fontId="16" fillId="0" borderId="5" xfId="4" applyFont="1" applyBorder="1" applyAlignment="1">
      <alignment horizontal="center"/>
    </xf>
    <xf numFmtId="0" fontId="9" fillId="0" borderId="20" xfId="4" applyFont="1" applyBorder="1" applyAlignment="1">
      <alignment horizontal="center" vertical="center" wrapText="1"/>
    </xf>
    <xf numFmtId="0" fontId="9" fillId="0" borderId="5" xfId="4" applyFont="1" applyBorder="1" applyAlignment="1">
      <alignment horizontal="center" vertical="center" wrapText="1"/>
    </xf>
    <xf numFmtId="0" fontId="16" fillId="0" borderId="1" xfId="4" applyFont="1" applyBorder="1" applyAlignment="1">
      <alignment horizontal="center"/>
    </xf>
    <xf numFmtId="0" fontId="6" fillId="5" borderId="0" xfId="0" applyFont="1" applyFill="1" applyAlignment="1">
      <alignment horizontal="left" wrapText="1"/>
    </xf>
    <xf numFmtId="0" fontId="7" fillId="14" borderId="20" xfId="0" applyFont="1" applyFill="1" applyBorder="1" applyAlignment="1">
      <alignment horizontal="center" vertical="center" wrapText="1"/>
    </xf>
    <xf numFmtId="0" fontId="7" fillId="14" borderId="5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5" fillId="0" borderId="20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164" fontId="6" fillId="0" borderId="2" xfId="2" applyFont="1" applyFill="1" applyBorder="1" applyAlignment="1">
      <alignment horizontal="center" vertical="center" wrapText="1"/>
    </xf>
    <xf numFmtId="164" fontId="6" fillId="0" borderId="3" xfId="2" applyFont="1" applyFill="1" applyBorder="1" applyAlignment="1">
      <alignment horizontal="center" vertical="center" wrapText="1"/>
    </xf>
    <xf numFmtId="164" fontId="6" fillId="0" borderId="2" xfId="2" applyFont="1" applyBorder="1" applyAlignment="1">
      <alignment horizontal="center" vertical="center" wrapText="1"/>
    </xf>
    <xf numFmtId="164" fontId="6" fillId="0" borderId="3" xfId="2" applyFont="1" applyBorder="1" applyAlignment="1">
      <alignment horizontal="center" vertical="center" wrapText="1"/>
    </xf>
    <xf numFmtId="0" fontId="7" fillId="13" borderId="42" xfId="0" applyFont="1" applyFill="1" applyBorder="1" applyAlignment="1">
      <alignment horizontal="left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</cellXfs>
  <cellStyles count="8">
    <cellStyle name="Millares" xfId="2" builtinId="3"/>
    <cellStyle name="Millares 2" xfId="5" xr:uid="{00000000-0005-0000-0000-000001000000}"/>
    <cellStyle name="Millares 8" xfId="7" xr:uid="{00000000-0005-0000-0000-000002000000}"/>
    <cellStyle name="Moneda" xfId="1" builtinId="4"/>
    <cellStyle name="Normal" xfId="0" builtinId="0"/>
    <cellStyle name="Normal 2" xfId="4" xr:uid="{00000000-0005-0000-0000-000005000000}"/>
    <cellStyle name="Porcentaje" xfId="3" builtinId="5"/>
    <cellStyle name="Porcentaje 2" xfId="6" xr:uid="{00000000-0005-0000-0000-000007000000}"/>
  </cellStyles>
  <dxfs count="0"/>
  <tableStyles count="0" defaultTableStyle="TableStyleMedium2" defaultPivotStyle="PivotStyleLight16"/>
  <colors>
    <mruColors>
      <color rgb="FFFFFFCC"/>
      <color rgb="FFFF6699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Documents%20and%20Settings/Usuario/Escritorio/Estructura%20modelo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0167storagebk/epmtpq/Documents%20and%20Settings/PCampoverde/Mis%20documentos/NDLLM/STSS/STSS_translatinos/Matriz%20de%20riesgo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0167storagebk/epmtpq/Documents%20and%20Settings/dgortaire/Escritorio/Informe%20Final%20Carta%20Mstro.%20y%20Tarifa%20de%20Equilibrio/Documents%20and%20Settings/Usuario/Escritorio/Estructura%20modelo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Documents%20and%20Settings/Usuario/Escritorio/CCN_Resultado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Documents%20and%20Settings/Usuario/Escritorio/Documents%20and%20Settings/All%20Users/Documents/demandaHoraria/CCN_Asignacion_A1A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/STSS%20326.00/cuadrada%20de%20la%20comparacion%20LG-DM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gura 1"/>
      <sheetName val="Registro de cambios"/>
      <sheetName val="Tarifas actuales"/>
      <sheetName val="Flota por líneas involucradas"/>
      <sheetName val="Resultados ARRANQUE"/>
      <sheetName val="Condiciones escenario prelimina"/>
      <sheetName val="Costos Comp"/>
    </sheetNames>
    <sheetDataSet>
      <sheetData sheetId="0" refreshError="1"/>
      <sheetData sheetId="1" refreshError="1">
        <row r="57">
          <cell r="E57">
            <v>12.8</v>
          </cell>
        </row>
        <row r="58">
          <cell r="E58">
            <v>12.7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triz de riesgos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gistro de cambios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ados "/>
      <sheetName val="Definiciones Master"/>
    </sheetNames>
    <sheetDataSet>
      <sheetData sheetId="0" refreshError="1">
        <row r="35">
          <cell r="D35" t="str">
            <v>1 = Incluir</v>
          </cell>
          <cell r="E35" t="str">
            <v>Articulado</v>
          </cell>
          <cell r="F35" t="str">
            <v>Tipo 1</v>
          </cell>
          <cell r="G35" t="str">
            <v>Tipo 2</v>
          </cell>
          <cell r="H35" t="str">
            <v>Especial</v>
          </cell>
        </row>
        <row r="36">
          <cell r="A36" t="str">
            <v>America/Prensa</v>
          </cell>
        </row>
        <row r="37">
          <cell r="A37" t="str">
            <v>T01</v>
          </cell>
          <cell r="B37" t="str">
            <v>Ofélia</v>
          </cell>
          <cell r="C37" t="str">
            <v>Varela</v>
          </cell>
          <cell r="D37">
            <v>1</v>
          </cell>
          <cell r="E37">
            <v>33</v>
          </cell>
          <cell r="F37">
            <v>0</v>
          </cell>
          <cell r="G37">
            <v>0</v>
          </cell>
          <cell r="H37">
            <v>0</v>
          </cell>
          <cell r="I37">
            <v>7025.0753096179205</v>
          </cell>
          <cell r="J37">
            <v>231251.48521739137</v>
          </cell>
          <cell r="K37">
            <v>342.93181818181819</v>
          </cell>
          <cell r="L37">
            <v>0.96131683835818293</v>
          </cell>
          <cell r="M37">
            <v>6736.5438374186888</v>
          </cell>
          <cell r="N37">
            <v>222305.94663481673</v>
          </cell>
          <cell r="O37">
            <v>2667671.3596178009</v>
          </cell>
          <cell r="P37">
            <v>109497.78</v>
          </cell>
          <cell r="Q37">
            <v>59135.32</v>
          </cell>
          <cell r="R37">
            <v>39050.449999999997</v>
          </cell>
          <cell r="S37">
            <v>2725164.7033333331</v>
          </cell>
          <cell r="T37">
            <v>613979.60766099999</v>
          </cell>
          <cell r="U37">
            <v>7367755.2919319998</v>
          </cell>
          <cell r="V37">
            <v>6630979.7627387997</v>
          </cell>
          <cell r="W37">
            <v>0.25</v>
          </cell>
          <cell r="X37">
            <v>0.25</v>
          </cell>
        </row>
        <row r="38">
          <cell r="A38" t="str">
            <v>T02</v>
          </cell>
          <cell r="D38">
            <v>2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0.25</v>
          </cell>
          <cell r="X38">
            <v>0.25</v>
          </cell>
        </row>
        <row r="39">
          <cell r="A39" t="str">
            <v>T03</v>
          </cell>
          <cell r="D39">
            <v>2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0.25</v>
          </cell>
          <cell r="X39">
            <v>0.25</v>
          </cell>
        </row>
        <row r="40">
          <cell r="A40" t="str">
            <v>T04</v>
          </cell>
          <cell r="B40" t="str">
            <v>Ofélia</v>
          </cell>
          <cell r="C40" t="str">
            <v>Seminario Mayor</v>
          </cell>
          <cell r="D40">
            <v>2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0.25</v>
          </cell>
          <cell r="X40">
            <v>0.25</v>
          </cell>
        </row>
        <row r="41">
          <cell r="B41" t="str">
            <v>Subtotal flota operacional</v>
          </cell>
          <cell r="E41">
            <v>33</v>
          </cell>
          <cell r="F41">
            <v>0</v>
          </cell>
          <cell r="G41">
            <v>0</v>
          </cell>
          <cell r="H41">
            <v>0</v>
          </cell>
          <cell r="J41">
            <v>231251.48521739137</v>
          </cell>
          <cell r="N41">
            <v>222305.94663481673</v>
          </cell>
          <cell r="O41">
            <v>2667671.3596178009</v>
          </cell>
          <cell r="P41">
            <v>109497.78</v>
          </cell>
          <cell r="Q41">
            <v>59135.32</v>
          </cell>
          <cell r="R41">
            <v>39050.449999999997</v>
          </cell>
          <cell r="S41">
            <v>2725164.7033333331</v>
          </cell>
          <cell r="T41">
            <v>613979.60766099999</v>
          </cell>
          <cell r="U41">
            <v>7367755.2919319998</v>
          </cell>
          <cell r="V41">
            <v>6630979.7627387997</v>
          </cell>
        </row>
        <row r="42">
          <cell r="A42" t="str">
            <v>Amazonas</v>
          </cell>
        </row>
        <row r="43">
          <cell r="A43" t="str">
            <v>T05</v>
          </cell>
          <cell r="B43" t="str">
            <v>Congreso</v>
          </cell>
          <cell r="C43" t="str">
            <v>Aeropuerto</v>
          </cell>
          <cell r="D43">
            <v>2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0.25</v>
          </cell>
          <cell r="X43">
            <v>0.25</v>
          </cell>
        </row>
        <row r="44">
          <cell r="A44" t="str">
            <v>T06</v>
          </cell>
          <cell r="B44" t="str">
            <v>Congreso</v>
          </cell>
          <cell r="C44" t="str">
            <v>Carcelén</v>
          </cell>
          <cell r="D44">
            <v>2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0.25</v>
          </cell>
          <cell r="X44">
            <v>0.25</v>
          </cell>
        </row>
        <row r="45">
          <cell r="B45" t="str">
            <v>Subtotal flota operacional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J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</row>
        <row r="46">
          <cell r="A46" t="str">
            <v>Total</v>
          </cell>
          <cell r="E46">
            <v>33</v>
          </cell>
          <cell r="F46">
            <v>0</v>
          </cell>
          <cell r="G46">
            <v>0</v>
          </cell>
          <cell r="H46">
            <v>0</v>
          </cell>
          <cell r="J46">
            <v>231251.48521739137</v>
          </cell>
          <cell r="N46">
            <v>222305.94663481673</v>
          </cell>
          <cell r="O46">
            <v>2667671.3596178009</v>
          </cell>
          <cell r="P46">
            <v>109497.78</v>
          </cell>
          <cell r="Q46">
            <v>59135.32</v>
          </cell>
          <cell r="R46">
            <v>39050.449999999997</v>
          </cell>
          <cell r="S46">
            <v>2725164.7033333331</v>
          </cell>
          <cell r="T46">
            <v>613979.60766099999</v>
          </cell>
          <cell r="U46">
            <v>7367755.2919319998</v>
          </cell>
          <cell r="V46">
            <v>6630979.7627387997</v>
          </cell>
        </row>
        <row r="47">
          <cell r="A47" t="str">
            <v>ALIMENTADORES</v>
          </cell>
          <cell r="D47" t="str">
            <v>Incluir/Excluir</v>
          </cell>
          <cell r="E47" t="str">
            <v>Flota</v>
          </cell>
          <cell r="I47" t="str">
            <v>km/bus/mes</v>
          </cell>
          <cell r="J47" t="str">
            <v>Km/ruta/mes</v>
          </cell>
          <cell r="K47" t="str">
            <v>Horas/bus/mes</v>
          </cell>
          <cell r="L47" t="str">
            <v>Costo veh/km</v>
          </cell>
          <cell r="M47" t="str">
            <v>Costo/veh/mes</v>
          </cell>
          <cell r="N47" t="str">
            <v>Costo/ruta/mes</v>
          </cell>
          <cell r="O47" t="str">
            <v>Costo/ruta/año</v>
          </cell>
          <cell r="P47" t="str">
            <v xml:space="preserve">Pas/dia normal </v>
          </cell>
          <cell r="Q47" t="str">
            <v>Pas/dia  Sabado</v>
          </cell>
          <cell r="R47" t="str">
            <v>Pas/dia Domingo</v>
          </cell>
          <cell r="S47" t="str">
            <v>Pas/ruta/mes</v>
          </cell>
          <cell r="T47" t="str">
            <v>Ingreso/mes</v>
          </cell>
          <cell r="U47" t="str">
            <v>Ingresos/año</v>
          </cell>
          <cell r="V47" t="str">
            <v>Ingresos anuales con % evasión</v>
          </cell>
          <cell r="W47" t="str">
            <v>Integrado</v>
          </cell>
          <cell r="X47" t="str">
            <v>No Integrado</v>
          </cell>
        </row>
        <row r="48">
          <cell r="A48" t="str">
            <v>Centro/Sur</v>
          </cell>
          <cell r="D48" t="str">
            <v>1 = Incluir</v>
          </cell>
          <cell r="E48" t="str">
            <v>Articulado</v>
          </cell>
          <cell r="F48" t="str">
            <v>Tipo 1</v>
          </cell>
          <cell r="G48" t="str">
            <v>Tipo 2</v>
          </cell>
          <cell r="H48" t="str">
            <v>Especial</v>
          </cell>
        </row>
        <row r="49">
          <cell r="A49" t="str">
            <v>A02</v>
          </cell>
          <cell r="B49" t="str">
            <v>Seminario Mayor</v>
          </cell>
          <cell r="C49" t="str">
            <v>Panecillo</v>
          </cell>
          <cell r="D49">
            <v>2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0.25</v>
          </cell>
        </row>
        <row r="50">
          <cell r="A50" t="str">
            <v>A03</v>
          </cell>
          <cell r="B50" t="str">
            <v>Seminario Mayor</v>
          </cell>
          <cell r="C50" t="str">
            <v>Marin</v>
          </cell>
          <cell r="D50">
            <v>1</v>
          </cell>
          <cell r="E50">
            <v>0</v>
          </cell>
          <cell r="F50">
            <v>0</v>
          </cell>
          <cell r="G50">
            <v>15</v>
          </cell>
          <cell r="H50">
            <v>0</v>
          </cell>
          <cell r="I50">
            <v>6096.752063492062</v>
          </cell>
          <cell r="J50">
            <v>91409.947619047598</v>
          </cell>
          <cell r="K50">
            <v>412.18888888888887</v>
          </cell>
          <cell r="L50">
            <v>0.81538536627715608</v>
          </cell>
          <cell r="M50">
            <v>4968.9555747155191</v>
          </cell>
          <cell r="N50">
            <v>74534.333620732781</v>
          </cell>
          <cell r="O50">
            <v>894412.00344879343</v>
          </cell>
          <cell r="P50">
            <v>47438.204610034059</v>
          </cell>
          <cell r="Q50">
            <v>28859.518507426055</v>
          </cell>
          <cell r="R50">
            <v>20735.012003872216</v>
          </cell>
          <cell r="S50">
            <v>1214126.5946681073</v>
          </cell>
          <cell r="T50">
            <v>110149.42916642544</v>
          </cell>
          <cell r="U50">
            <v>1321793.1499971054</v>
          </cell>
          <cell r="V50">
            <v>1189613.8349973948</v>
          </cell>
          <cell r="W50">
            <v>0</v>
          </cell>
          <cell r="X50">
            <v>0.25</v>
          </cell>
        </row>
        <row r="51">
          <cell r="A51" t="str">
            <v>A04</v>
          </cell>
          <cell r="B51" t="str">
            <v>Seminario Mayor</v>
          </cell>
          <cell r="C51" t="str">
            <v>S Pablo</v>
          </cell>
          <cell r="D51">
            <v>2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0.25</v>
          </cell>
        </row>
        <row r="52">
          <cell r="A52" t="str">
            <v>Carcelén</v>
          </cell>
        </row>
        <row r="53">
          <cell r="A53" t="str">
            <v>A09</v>
          </cell>
          <cell r="B53" t="str">
            <v>Ofélia</v>
          </cell>
          <cell r="C53" t="str">
            <v>Carcelen</v>
          </cell>
          <cell r="D53">
            <v>2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0.25</v>
          </cell>
        </row>
        <row r="54">
          <cell r="A54" t="str">
            <v>A10</v>
          </cell>
          <cell r="B54" t="str">
            <v>Ofélia</v>
          </cell>
          <cell r="C54" t="str">
            <v>Carcelen bajo</v>
          </cell>
          <cell r="D54">
            <v>1</v>
          </cell>
          <cell r="E54">
            <v>0</v>
          </cell>
          <cell r="F54">
            <v>0</v>
          </cell>
          <cell r="G54">
            <v>8</v>
          </cell>
          <cell r="H54">
            <v>0</v>
          </cell>
          <cell r="I54">
            <v>7230.8334659090933</v>
          </cell>
          <cell r="J54">
            <v>57579.334393939411</v>
          </cell>
          <cell r="K54">
            <v>347.36458333333331</v>
          </cell>
          <cell r="L54">
            <v>0.66598401586370248</v>
          </cell>
          <cell r="M54">
            <v>4793.3645438043468</v>
          </cell>
          <cell r="N54">
            <v>38346.916350434774</v>
          </cell>
          <cell r="O54">
            <v>460162.99620521732</v>
          </cell>
          <cell r="P54">
            <v>8811.0133904521917</v>
          </cell>
          <cell r="Q54">
            <v>5140.8170117724167</v>
          </cell>
          <cell r="R54">
            <v>3042.6000000000004</v>
          </cell>
          <cell r="S54">
            <v>220397.10015191577</v>
          </cell>
          <cell r="T54">
            <v>10522.027396743224</v>
          </cell>
          <cell r="U54">
            <v>126264.3287609187</v>
          </cell>
          <cell r="V54">
            <v>113637.89588482682</v>
          </cell>
          <cell r="W54">
            <v>0</v>
          </cell>
          <cell r="X54">
            <v>0.25</v>
          </cell>
        </row>
        <row r="55">
          <cell r="A55" t="str">
            <v>Laderas</v>
          </cell>
        </row>
        <row r="56">
          <cell r="A56" t="str">
            <v>A05</v>
          </cell>
          <cell r="B56" t="str">
            <v>Ofélia</v>
          </cell>
          <cell r="C56" t="str">
            <v>Rancho Alto</v>
          </cell>
          <cell r="D56">
            <v>2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0.25</v>
          </cell>
        </row>
        <row r="57">
          <cell r="A57" t="str">
            <v>A06</v>
          </cell>
          <cell r="B57" t="str">
            <v>Ofélia</v>
          </cell>
          <cell r="C57" t="str">
            <v>Colinas del Norte</v>
          </cell>
          <cell r="D57">
            <v>2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0.25</v>
          </cell>
        </row>
        <row r="58">
          <cell r="A58" t="str">
            <v>A07</v>
          </cell>
          <cell r="B58" t="str">
            <v>Ofélia</v>
          </cell>
          <cell r="C58" t="str">
            <v>Pisuli</v>
          </cell>
          <cell r="D58">
            <v>1</v>
          </cell>
          <cell r="E58">
            <v>0</v>
          </cell>
          <cell r="F58">
            <v>0</v>
          </cell>
          <cell r="G58">
            <v>9</v>
          </cell>
          <cell r="H58">
            <v>0</v>
          </cell>
          <cell r="I58">
            <v>7229.775661375661</v>
          </cell>
          <cell r="J58">
            <v>64766.647619047617</v>
          </cell>
          <cell r="K58">
            <v>342.2407407407407</v>
          </cell>
          <cell r="L58">
            <v>0.66282675420082415</v>
          </cell>
          <cell r="M58">
            <v>4769.8963135335407</v>
          </cell>
          <cell r="N58">
            <v>42929.066821801869</v>
          </cell>
          <cell r="O58">
            <v>515148.80186162243</v>
          </cell>
          <cell r="P58">
            <v>10131</v>
          </cell>
          <cell r="Q58">
            <v>4352</v>
          </cell>
          <cell r="R58">
            <v>3644</v>
          </cell>
          <cell r="S58">
            <v>247541.58333333334</v>
          </cell>
          <cell r="T58">
            <v>10259.254966049799</v>
          </cell>
          <cell r="U58">
            <v>123111.05959259759</v>
          </cell>
          <cell r="V58">
            <v>110799.95363333783</v>
          </cell>
          <cell r="W58">
            <v>0</v>
          </cell>
          <cell r="X58">
            <v>0.25</v>
          </cell>
        </row>
        <row r="59">
          <cell r="A59" t="str">
            <v>A08</v>
          </cell>
          <cell r="B59" t="str">
            <v>Ofélia</v>
          </cell>
          <cell r="C59" t="str">
            <v>Roldos</v>
          </cell>
          <cell r="D59">
            <v>1</v>
          </cell>
          <cell r="E59">
            <v>0</v>
          </cell>
          <cell r="F59">
            <v>0</v>
          </cell>
          <cell r="G59">
            <v>7</v>
          </cell>
          <cell r="H59">
            <v>0</v>
          </cell>
          <cell r="I59">
            <v>6793.905587507732</v>
          </cell>
          <cell r="J59">
            <v>47372.67244588746</v>
          </cell>
          <cell r="K59">
            <v>357.76190476190476</v>
          </cell>
          <cell r="L59">
            <v>0.70278168353245218</v>
          </cell>
          <cell r="M59">
            <v>4756.0923564217428</v>
          </cell>
          <cell r="N59">
            <v>33292.646494952198</v>
          </cell>
          <cell r="O59">
            <v>399511.75793942634</v>
          </cell>
          <cell r="P59">
            <v>14544.086381573003</v>
          </cell>
          <cell r="Q59">
            <v>6298.5241267046495</v>
          </cell>
          <cell r="R59">
            <v>5297</v>
          </cell>
          <cell r="S59">
            <v>355926.35328946792</v>
          </cell>
          <cell r="T59">
            <v>14759.469668856234</v>
          </cell>
          <cell r="U59">
            <v>177113.63602627482</v>
          </cell>
          <cell r="V59">
            <v>159402.27242364734</v>
          </cell>
          <cell r="W59">
            <v>0</v>
          </cell>
          <cell r="X59">
            <v>0.25</v>
          </cell>
        </row>
        <row r="60">
          <cell r="A60" t="str">
            <v>Mitad del Mundo</v>
          </cell>
        </row>
        <row r="61">
          <cell r="A61" t="str">
            <v>A11</v>
          </cell>
          <cell r="B61" t="str">
            <v>Ofélia</v>
          </cell>
          <cell r="C61" t="str">
            <v>Pomasqui</v>
          </cell>
          <cell r="D61">
            <v>2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0.05</v>
          </cell>
          <cell r="X61">
            <v>0.25</v>
          </cell>
        </row>
        <row r="62">
          <cell r="A62" t="str">
            <v>A12</v>
          </cell>
          <cell r="B62" t="str">
            <v>Ofélia</v>
          </cell>
          <cell r="C62" t="str">
            <v>S Antonio</v>
          </cell>
          <cell r="D62">
            <v>1</v>
          </cell>
          <cell r="E62">
            <v>0</v>
          </cell>
          <cell r="F62">
            <v>0</v>
          </cell>
          <cell r="G62">
            <v>12</v>
          </cell>
          <cell r="H62">
            <v>0</v>
          </cell>
          <cell r="I62">
            <v>10339.138695419764</v>
          </cell>
          <cell r="J62">
            <v>124028.33101170383</v>
          </cell>
          <cell r="K62">
            <v>409.28472222222223</v>
          </cell>
          <cell r="L62">
            <v>0.56004203095932337</v>
          </cell>
          <cell r="M62">
            <v>5788.4231996908202</v>
          </cell>
          <cell r="N62">
            <v>69461.078396289842</v>
          </cell>
          <cell r="O62">
            <v>833532.94075547811</v>
          </cell>
          <cell r="P62">
            <v>20682.893639402635</v>
          </cell>
          <cell r="Q62">
            <v>17129.113835535598</v>
          </cell>
          <cell r="R62">
            <v>12777.576492119049</v>
          </cell>
          <cell r="S62">
            <v>567986.25536124606</v>
          </cell>
          <cell r="T62">
            <v>119245.18584511375</v>
          </cell>
          <cell r="U62">
            <v>1430942.230141365</v>
          </cell>
          <cell r="V62">
            <v>1287848.0071272284</v>
          </cell>
          <cell r="W62">
            <v>0.15</v>
          </cell>
          <cell r="X62">
            <v>0.35</v>
          </cell>
        </row>
        <row r="63">
          <cell r="A63" t="str">
            <v>A13</v>
          </cell>
          <cell r="B63" t="str">
            <v>Ofélia</v>
          </cell>
          <cell r="C63" t="str">
            <v>Pulalahua</v>
          </cell>
          <cell r="D63">
            <v>2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0.23</v>
          </cell>
          <cell r="X63">
            <v>0.42</v>
          </cell>
        </row>
        <row r="64">
          <cell r="A64" t="str">
            <v>Panam Nte</v>
          </cell>
        </row>
        <row r="65">
          <cell r="A65" t="str">
            <v>A14</v>
          </cell>
          <cell r="B65" t="str">
            <v>Ofélia</v>
          </cell>
          <cell r="C65" t="str">
            <v>Carapungo</v>
          </cell>
          <cell r="D65">
            <v>1</v>
          </cell>
          <cell r="E65">
            <v>0</v>
          </cell>
          <cell r="F65">
            <v>0</v>
          </cell>
          <cell r="G65">
            <v>13</v>
          </cell>
          <cell r="H65">
            <v>0</v>
          </cell>
          <cell r="I65">
            <v>8850.8690951390963</v>
          </cell>
          <cell r="J65">
            <v>114398.63157014159</v>
          </cell>
          <cell r="K65">
            <v>344.36538461538458</v>
          </cell>
          <cell r="L65">
            <v>0.58147258651980249</v>
          </cell>
          <cell r="M65">
            <v>5116.8975533397042</v>
          </cell>
          <cell r="N65">
            <v>66519.668193416161</v>
          </cell>
          <cell r="O65">
            <v>798236.01832099399</v>
          </cell>
          <cell r="P65">
            <v>20203.524199045671</v>
          </cell>
          <cell r="Q65">
            <v>19866.380558542744</v>
          </cell>
          <cell r="R65">
            <v>8515.2892595131652</v>
          </cell>
          <cell r="S65">
            <v>547650.90567815572</v>
          </cell>
          <cell r="T65">
            <v>37920.585069383349</v>
          </cell>
          <cell r="U65">
            <v>455047.02083260019</v>
          </cell>
          <cell r="V65">
            <v>409542.31874934019</v>
          </cell>
          <cell r="W65">
            <v>0</v>
          </cell>
          <cell r="X65">
            <v>0.25</v>
          </cell>
        </row>
        <row r="66">
          <cell r="A66" t="str">
            <v>A16</v>
          </cell>
          <cell r="B66" t="str">
            <v>Ofélia</v>
          </cell>
          <cell r="C66" t="str">
            <v>Zabala</v>
          </cell>
          <cell r="D66">
            <v>2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0.05</v>
          </cell>
          <cell r="X66">
            <v>0.25</v>
          </cell>
        </row>
        <row r="67">
          <cell r="A67" t="str">
            <v>A17</v>
          </cell>
          <cell r="B67" t="str">
            <v>Ofélia</v>
          </cell>
          <cell r="C67" t="str">
            <v>Calderon</v>
          </cell>
          <cell r="D67">
            <v>1</v>
          </cell>
          <cell r="E67">
            <v>0</v>
          </cell>
          <cell r="F67">
            <v>0</v>
          </cell>
          <cell r="G67">
            <v>10</v>
          </cell>
          <cell r="H67">
            <v>0</v>
          </cell>
          <cell r="I67">
            <v>9665.4183474025976</v>
          </cell>
          <cell r="J67">
            <v>96322.18347402598</v>
          </cell>
          <cell r="K67">
            <v>366.57499999999999</v>
          </cell>
          <cell r="L67">
            <v>0.56088847247494478</v>
          </cell>
          <cell r="M67">
            <v>5402.6002354197808</v>
          </cell>
          <cell r="N67">
            <v>54026.002354197808</v>
          </cell>
          <cell r="O67">
            <v>648312.02825037367</v>
          </cell>
          <cell r="P67">
            <v>12066.719806763285</v>
          </cell>
          <cell r="Q67">
            <v>12956.776801480955</v>
          </cell>
          <cell r="R67">
            <v>9358</v>
          </cell>
          <cell r="S67">
            <v>353800.40406329889</v>
          </cell>
          <cell r="T67">
            <v>37548.566581870211</v>
          </cell>
          <cell r="U67">
            <v>450582.79898244253</v>
          </cell>
          <cell r="V67">
            <v>405524.51908419828</v>
          </cell>
          <cell r="W67">
            <v>0.05</v>
          </cell>
          <cell r="X67">
            <v>0.25</v>
          </cell>
        </row>
        <row r="68">
          <cell r="A68" t="str">
            <v>Oriente</v>
          </cell>
        </row>
        <row r="69">
          <cell r="A69" t="str">
            <v>A15</v>
          </cell>
          <cell r="B69" t="str">
            <v>La Y</v>
          </cell>
          <cell r="C69" t="str">
            <v>El Inca</v>
          </cell>
          <cell r="D69">
            <v>2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0.25</v>
          </cell>
        </row>
        <row r="70">
          <cell r="A70" t="str">
            <v>A18</v>
          </cell>
          <cell r="B70" t="str">
            <v>Ofélia</v>
          </cell>
          <cell r="C70" t="str">
            <v>Eden</v>
          </cell>
          <cell r="D70">
            <v>2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0.25</v>
          </cell>
        </row>
        <row r="71">
          <cell r="A71" t="str">
            <v>Total flota operacional</v>
          </cell>
          <cell r="E71">
            <v>0</v>
          </cell>
          <cell r="F71">
            <v>0</v>
          </cell>
          <cell r="G71">
            <v>74</v>
          </cell>
          <cell r="H71">
            <v>0</v>
          </cell>
          <cell r="J71">
            <v>595877.74813379347</v>
          </cell>
          <cell r="N71">
            <v>379109.7122318254</v>
          </cell>
          <cell r="O71">
            <v>4549316.546781905</v>
          </cell>
          <cell r="P71">
            <v>133877.44202727085</v>
          </cell>
          <cell r="Q71">
            <v>94603.130841462422</v>
          </cell>
          <cell r="R71">
            <v>63369.477755504427</v>
          </cell>
          <cell r="S71">
            <v>3507429.196545525</v>
          </cell>
          <cell r="T71">
            <v>340404.518694442</v>
          </cell>
          <cell r="U71">
            <v>4084854.224333304</v>
          </cell>
          <cell r="V71">
            <v>3676368.8018999738</v>
          </cell>
        </row>
        <row r="72">
          <cell r="A72" t="str">
            <v>Flota total</v>
          </cell>
          <cell r="E72">
            <v>0</v>
          </cell>
          <cell r="F72">
            <v>0</v>
          </cell>
          <cell r="G72">
            <v>80</v>
          </cell>
          <cell r="H72">
            <v>0</v>
          </cell>
        </row>
        <row r="73">
          <cell r="A73" t="str">
            <v>VECINALES</v>
          </cell>
          <cell r="D73" t="str">
            <v>Incluir/Excluir</v>
          </cell>
          <cell r="E73" t="str">
            <v>Flota</v>
          </cell>
          <cell r="I73" t="str">
            <v>Km/bus/mes</v>
          </cell>
          <cell r="J73" t="str">
            <v>Km/ruta/mes</v>
          </cell>
          <cell r="K73" t="str">
            <v>Horas/bus/mes</v>
          </cell>
          <cell r="L73" t="str">
            <v>Costo veh/km</v>
          </cell>
          <cell r="M73" t="str">
            <v>Costo/veh/mes</v>
          </cell>
          <cell r="N73" t="str">
            <v>Costo/ruta/mes</v>
          </cell>
          <cell r="O73" t="str">
            <v>Costo/ruta/año</v>
          </cell>
          <cell r="P73" t="str">
            <v xml:space="preserve">Pas/dia normal </v>
          </cell>
          <cell r="Q73" t="str">
            <v>Pas/dia  Sabado</v>
          </cell>
          <cell r="R73" t="str">
            <v>Pas/dia Domingo</v>
          </cell>
          <cell r="S73" t="str">
            <v>Pas/ruta/mes</v>
          </cell>
          <cell r="T73" t="str">
            <v>Ingreso/mes</v>
          </cell>
          <cell r="U73" t="str">
            <v>Ingresos/año</v>
          </cell>
          <cell r="V73" t="str">
            <v>Ingresos anuales con % evasión</v>
          </cell>
          <cell r="W73" t="str">
            <v>Integrado</v>
          </cell>
          <cell r="X73" t="str">
            <v>No Integrado</v>
          </cell>
        </row>
        <row r="74">
          <cell r="D74" t="str">
            <v>1 = Incluir</v>
          </cell>
          <cell r="E74" t="str">
            <v>Articulado</v>
          </cell>
          <cell r="F74" t="str">
            <v>Tipo 1</v>
          </cell>
          <cell r="G74" t="str">
            <v>Tipo 2</v>
          </cell>
          <cell r="H74" t="str">
            <v>Especial</v>
          </cell>
        </row>
        <row r="75">
          <cell r="A75" t="str">
            <v>V01</v>
          </cell>
          <cell r="B75" t="str">
            <v>Seminario Mayor</v>
          </cell>
          <cell r="C75" t="str">
            <v>Miraflores</v>
          </cell>
          <cell r="D75">
            <v>2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0.2</v>
          </cell>
        </row>
        <row r="76">
          <cell r="A76" t="str">
            <v>V02</v>
          </cell>
          <cell r="C76" t="str">
            <v>Primavera</v>
          </cell>
          <cell r="D76">
            <v>2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0.2</v>
          </cell>
        </row>
        <row r="77">
          <cell r="A77" t="str">
            <v>V03</v>
          </cell>
          <cell r="C77" t="str">
            <v>San Gabriel</v>
          </cell>
          <cell r="D77">
            <v>2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0.2</v>
          </cell>
        </row>
        <row r="78">
          <cell r="A78" t="str">
            <v>V04</v>
          </cell>
          <cell r="C78" t="str">
            <v>Brasil</v>
          </cell>
          <cell r="D78">
            <v>2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0.2</v>
          </cell>
        </row>
        <row r="79">
          <cell r="A79" t="str">
            <v>V05</v>
          </cell>
          <cell r="C79" t="str">
            <v>Concepción</v>
          </cell>
          <cell r="D79">
            <v>2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0.2</v>
          </cell>
        </row>
        <row r="80">
          <cell r="A80" t="str">
            <v>V06</v>
          </cell>
          <cell r="C80" t="str">
            <v>Pinar</v>
          </cell>
          <cell r="D80">
            <v>2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0.2</v>
          </cell>
        </row>
        <row r="81">
          <cell r="A81" t="str">
            <v>V07</v>
          </cell>
          <cell r="C81" t="str">
            <v>Florida</v>
          </cell>
          <cell r="D81">
            <v>2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0.2</v>
          </cell>
        </row>
        <row r="82">
          <cell r="A82" t="str">
            <v>V08</v>
          </cell>
          <cell r="C82" t="str">
            <v>Pulida Alta</v>
          </cell>
          <cell r="D82">
            <v>2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0.2</v>
          </cell>
        </row>
        <row r="83">
          <cell r="A83" t="str">
            <v>V09</v>
          </cell>
          <cell r="C83" t="str">
            <v>San Carlos</v>
          </cell>
          <cell r="D83">
            <v>2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0.2</v>
          </cell>
        </row>
        <row r="84">
          <cell r="A84" t="str">
            <v>V10</v>
          </cell>
          <cell r="C84" t="str">
            <v>Quito Norte</v>
          </cell>
          <cell r="D84">
            <v>2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0.2</v>
          </cell>
        </row>
        <row r="85">
          <cell r="A85" t="str">
            <v>V11</v>
          </cell>
          <cell r="C85" t="str">
            <v>Sta Maria</v>
          </cell>
          <cell r="D85">
            <v>2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0.2</v>
          </cell>
        </row>
        <row r="86">
          <cell r="A86" t="str">
            <v>V12</v>
          </cell>
          <cell r="C86" t="str">
            <v>Mena del Hierro</v>
          </cell>
          <cell r="D86">
            <v>2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0.2</v>
          </cell>
        </row>
        <row r="87">
          <cell r="A87" t="str">
            <v>V13</v>
          </cell>
          <cell r="C87" t="str">
            <v>Alborada</v>
          </cell>
          <cell r="D87">
            <v>2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0.2</v>
          </cell>
        </row>
        <row r="88">
          <cell r="A88" t="str">
            <v>V14</v>
          </cell>
          <cell r="C88" t="str">
            <v>Agua Clara</v>
          </cell>
          <cell r="D88">
            <v>2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0.2</v>
          </cell>
        </row>
        <row r="89">
          <cell r="A89" t="str">
            <v>V15</v>
          </cell>
          <cell r="C89" t="str">
            <v>Bella vista</v>
          </cell>
          <cell r="D89">
            <v>2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0.2</v>
          </cell>
        </row>
        <row r="90">
          <cell r="A90" t="str">
            <v>V16</v>
          </cell>
          <cell r="C90" t="str">
            <v>Rumiñahui</v>
          </cell>
          <cell r="D90">
            <v>2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0.2</v>
          </cell>
        </row>
        <row r="91">
          <cell r="A91" t="str">
            <v>Total flota operacional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J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</row>
        <row r="92">
          <cell r="A92" t="str">
            <v>Flota total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</row>
        <row r="93">
          <cell r="A93" t="str">
            <v>TRANSVERSALES</v>
          </cell>
          <cell r="D93" t="str">
            <v>Incluir/Excluir</v>
          </cell>
          <cell r="E93" t="str">
            <v>Flota</v>
          </cell>
          <cell r="I93" t="str">
            <v>Km/bus/mes</v>
          </cell>
          <cell r="J93" t="str">
            <v>Km/ruta/mes</v>
          </cell>
          <cell r="K93" t="str">
            <v>Horas/bus/mes</v>
          </cell>
          <cell r="L93" t="str">
            <v>Costo veh/km</v>
          </cell>
          <cell r="M93" t="str">
            <v>Costo/veh/mes</v>
          </cell>
          <cell r="N93" t="str">
            <v>Costo/ruta/mes</v>
          </cell>
          <cell r="O93" t="str">
            <v>Costo/ruta/año</v>
          </cell>
          <cell r="P93" t="str">
            <v xml:space="preserve">Pas/dia normal </v>
          </cell>
          <cell r="Q93" t="str">
            <v>Pas/dia  Sabado</v>
          </cell>
          <cell r="R93" t="str">
            <v>Pas/dia Domingo</v>
          </cell>
          <cell r="S93" t="str">
            <v>Pas/ruta/mes</v>
          </cell>
          <cell r="T93" t="str">
            <v>Ingreso/mes</v>
          </cell>
          <cell r="U93" t="str">
            <v>Ingresos/año</v>
          </cell>
          <cell r="V93" t="str">
            <v>Ingresos anuales con % evasión</v>
          </cell>
          <cell r="W93" t="str">
            <v>Integrado</v>
          </cell>
          <cell r="X93" t="str">
            <v>No Integrado</v>
          </cell>
        </row>
        <row r="94">
          <cell r="D94" t="str">
            <v>1 = Incluir</v>
          </cell>
          <cell r="E94" t="str">
            <v>Articulado</v>
          </cell>
          <cell r="F94" t="str">
            <v>Tipo 1</v>
          </cell>
          <cell r="G94" t="str">
            <v>Tipo 2</v>
          </cell>
          <cell r="H94" t="str">
            <v>Especial</v>
          </cell>
        </row>
        <row r="95">
          <cell r="A95" t="str">
            <v>C01</v>
          </cell>
          <cell r="B95" t="str">
            <v>La Comuna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0.2</v>
          </cell>
        </row>
        <row r="96">
          <cell r="A96" t="str">
            <v>C02</v>
          </cell>
          <cell r="B96" t="str">
            <v>San Vicente</v>
          </cell>
          <cell r="D96">
            <v>2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0.2</v>
          </cell>
        </row>
        <row r="97">
          <cell r="A97" t="str">
            <v>C03</v>
          </cell>
          <cell r="B97" t="str">
            <v>Granda Centeno</v>
          </cell>
          <cell r="D97">
            <v>2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0.2</v>
          </cell>
        </row>
      </sheetData>
      <sheetData sheetId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stos Comp"/>
      <sheetName val="Resultados "/>
      <sheetName val="Costos Generales "/>
      <sheetName val="Precios "/>
      <sheetName val="Costos de operación"/>
      <sheetName val="P S C"/>
      <sheetName val="Line data"/>
      <sheetName val="V01"/>
      <sheetName val="V02"/>
      <sheetName val="V03"/>
      <sheetName val="V04"/>
      <sheetName val="V05"/>
      <sheetName val="V06"/>
      <sheetName val="V07"/>
      <sheetName val="V08"/>
      <sheetName val="V09"/>
      <sheetName val="V10"/>
      <sheetName val="V11"/>
      <sheetName val="V12"/>
      <sheetName val="V13"/>
      <sheetName val="V14"/>
      <sheetName val="V15"/>
      <sheetName val="V16"/>
      <sheetName val="T01"/>
      <sheetName val="T02"/>
      <sheetName val="T03"/>
      <sheetName val="T04"/>
      <sheetName val="T05"/>
      <sheetName val="T06"/>
      <sheetName val="A18"/>
      <sheetName val="A17"/>
      <sheetName val="A16"/>
      <sheetName val="A15"/>
      <sheetName val="A14"/>
      <sheetName val="A13"/>
      <sheetName val="A12"/>
      <sheetName val="A11"/>
      <sheetName val="A10"/>
      <sheetName val="A09"/>
      <sheetName val="A08"/>
      <sheetName val="A07"/>
      <sheetName val="A06"/>
      <sheetName val="A05"/>
      <sheetName val="A03"/>
      <sheetName val="A04"/>
      <sheetName val="A02"/>
      <sheetName val="C01"/>
      <sheetName val="C02"/>
      <sheetName val="C03"/>
      <sheetName val="C04"/>
      <sheetName val="C05"/>
      <sheetName val="Definiciones Esc Ref"/>
      <sheetName val="Cash flow Esc Ref"/>
      <sheetName val="Demanda"/>
      <sheetName val="Registro de cambios"/>
      <sheetName val="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66">
          <cell r="D66" t="str">
            <v>T01</v>
          </cell>
          <cell r="E66" t="str">
            <v>T02</v>
          </cell>
          <cell r="F66" t="str">
            <v>T03</v>
          </cell>
          <cell r="G66" t="str">
            <v>T04</v>
          </cell>
          <cell r="H66" t="str">
            <v>T05</v>
          </cell>
          <cell r="I66" t="str">
            <v>T06</v>
          </cell>
        </row>
        <row r="67">
          <cell r="D67" t="str">
            <v>Varela</v>
          </cell>
          <cell r="E67" t="str">
            <v>Varela</v>
          </cell>
          <cell r="F67" t="str">
            <v>Varela</v>
          </cell>
          <cell r="G67" t="str">
            <v>Semn. Mayor</v>
          </cell>
          <cell r="H67" t="str">
            <v>Amazonas:</v>
          </cell>
          <cell r="I67" t="str">
            <v>Amazonas:</v>
          </cell>
        </row>
        <row r="68">
          <cell r="D68" t="str">
            <v>Ofelia</v>
          </cell>
          <cell r="E68" t="str">
            <v>Ofelia</v>
          </cell>
          <cell r="F68" t="str">
            <v>Ofelia</v>
          </cell>
          <cell r="G68" t="str">
            <v>Ofelia</v>
          </cell>
          <cell r="H68" t="str">
            <v>Aeropuerto</v>
          </cell>
          <cell r="I68" t="str">
            <v>Carcelen</v>
          </cell>
        </row>
        <row r="69">
          <cell r="D69" t="str">
            <v>Regular</v>
          </cell>
          <cell r="E69" t="str">
            <v>Par</v>
          </cell>
          <cell r="F69" t="str">
            <v>Impar</v>
          </cell>
          <cell r="G69" t="str">
            <v>Expreso</v>
          </cell>
          <cell r="H69" t="str">
            <v>Congreso</v>
          </cell>
          <cell r="I69" t="str">
            <v>Congreso</v>
          </cell>
        </row>
        <row r="70">
          <cell r="D70">
            <v>3</v>
          </cell>
          <cell r="E70">
            <v>3</v>
          </cell>
          <cell r="F70">
            <v>3</v>
          </cell>
          <cell r="G70">
            <v>3</v>
          </cell>
          <cell r="H70">
            <v>4</v>
          </cell>
          <cell r="I70">
            <v>5</v>
          </cell>
        </row>
        <row r="71">
          <cell r="D71">
            <v>10.73</v>
          </cell>
          <cell r="E71">
            <v>10.73</v>
          </cell>
          <cell r="F71">
            <v>10.73</v>
          </cell>
          <cell r="G71">
            <v>10.73</v>
          </cell>
          <cell r="H71">
            <v>8.57</v>
          </cell>
          <cell r="I71">
            <v>17.25</v>
          </cell>
        </row>
        <row r="73">
          <cell r="D73">
            <v>45</v>
          </cell>
          <cell r="E73">
            <v>45</v>
          </cell>
          <cell r="F73">
            <v>45</v>
          </cell>
          <cell r="G73">
            <v>45</v>
          </cell>
          <cell r="H73">
            <v>30</v>
          </cell>
          <cell r="I73">
            <v>32</v>
          </cell>
        </row>
        <row r="74">
          <cell r="D74">
            <v>45</v>
          </cell>
          <cell r="E74">
            <v>45</v>
          </cell>
          <cell r="F74">
            <v>45</v>
          </cell>
          <cell r="G74">
            <v>45</v>
          </cell>
          <cell r="H74">
            <v>30</v>
          </cell>
          <cell r="I74">
            <v>32</v>
          </cell>
        </row>
        <row r="75">
          <cell r="D75">
            <v>15</v>
          </cell>
          <cell r="E75">
            <v>8</v>
          </cell>
          <cell r="F75">
            <v>8</v>
          </cell>
          <cell r="G75">
            <v>1</v>
          </cell>
          <cell r="H75">
            <v>18</v>
          </cell>
          <cell r="I75">
            <v>28</v>
          </cell>
        </row>
        <row r="76">
          <cell r="D76">
            <v>40</v>
          </cell>
          <cell r="E76">
            <v>40</v>
          </cell>
          <cell r="F76">
            <v>40</v>
          </cell>
          <cell r="G76">
            <v>45</v>
          </cell>
          <cell r="H76">
            <v>30</v>
          </cell>
          <cell r="I76">
            <v>32</v>
          </cell>
        </row>
        <row r="77">
          <cell r="D77">
            <v>16.094999999999999</v>
          </cell>
          <cell r="E77">
            <v>16.094999999999999</v>
          </cell>
          <cell r="F77">
            <v>16.094999999999999</v>
          </cell>
          <cell r="G77">
            <v>14.306666666666667</v>
          </cell>
          <cell r="H77">
            <v>17.14</v>
          </cell>
          <cell r="I77">
            <v>32.34375</v>
          </cell>
        </row>
        <row r="78">
          <cell r="D78">
            <v>0.4</v>
          </cell>
          <cell r="E78">
            <v>0.4</v>
          </cell>
          <cell r="F78">
            <v>0.4</v>
          </cell>
          <cell r="G78">
            <v>0.66</v>
          </cell>
          <cell r="H78">
            <v>0.33</v>
          </cell>
          <cell r="I78">
            <v>0.33</v>
          </cell>
        </row>
        <row r="79">
          <cell r="D79">
            <v>6</v>
          </cell>
          <cell r="E79">
            <v>3.2</v>
          </cell>
          <cell r="F79">
            <v>3.2</v>
          </cell>
          <cell r="G79">
            <v>0.66</v>
          </cell>
          <cell r="H79">
            <v>5.94</v>
          </cell>
          <cell r="I79">
            <v>9.24</v>
          </cell>
        </row>
        <row r="80">
          <cell r="D80">
            <v>6</v>
          </cell>
          <cell r="E80">
            <v>3.2</v>
          </cell>
          <cell r="F80">
            <v>3.2</v>
          </cell>
          <cell r="G80">
            <v>0.66</v>
          </cell>
          <cell r="H80">
            <v>5.94</v>
          </cell>
          <cell r="I80">
            <v>9.24</v>
          </cell>
        </row>
        <row r="81">
          <cell r="D81">
            <v>36</v>
          </cell>
          <cell r="E81">
            <v>36</v>
          </cell>
          <cell r="F81">
            <v>36</v>
          </cell>
          <cell r="G81">
            <v>36</v>
          </cell>
          <cell r="H81">
            <v>30</v>
          </cell>
          <cell r="I81">
            <v>45</v>
          </cell>
        </row>
        <row r="82">
          <cell r="D82">
            <v>36</v>
          </cell>
          <cell r="E82">
            <v>36</v>
          </cell>
          <cell r="F82">
            <v>36</v>
          </cell>
          <cell r="G82">
            <v>36</v>
          </cell>
          <cell r="H82">
            <v>30</v>
          </cell>
          <cell r="I82">
            <v>45</v>
          </cell>
        </row>
        <row r="83">
          <cell r="D83">
            <v>0.2</v>
          </cell>
          <cell r="E83">
            <v>0.2</v>
          </cell>
          <cell r="F83">
            <v>0.2</v>
          </cell>
          <cell r="G83">
            <v>0.2</v>
          </cell>
          <cell r="H83">
            <v>0.5</v>
          </cell>
          <cell r="I83">
            <v>0.5</v>
          </cell>
        </row>
        <row r="84">
          <cell r="D84">
            <v>7.2</v>
          </cell>
          <cell r="E84">
            <v>7.2</v>
          </cell>
          <cell r="F84">
            <v>7.2</v>
          </cell>
          <cell r="G84">
            <v>7.2</v>
          </cell>
          <cell r="H84">
            <v>15</v>
          </cell>
          <cell r="I84">
            <v>22.5</v>
          </cell>
        </row>
        <row r="85">
          <cell r="D85">
            <v>29.294999999999998</v>
          </cell>
          <cell r="E85">
            <v>26.494999999999997</v>
          </cell>
          <cell r="F85">
            <v>26.494999999999997</v>
          </cell>
          <cell r="G85">
            <v>22.166666666666668</v>
          </cell>
          <cell r="H85">
            <v>38.08</v>
          </cell>
          <cell r="I85">
            <v>64.083750000000009</v>
          </cell>
        </row>
        <row r="86">
          <cell r="D86">
            <v>21.976446492575526</v>
          </cell>
          <cell r="E86">
            <v>24.298924325344409</v>
          </cell>
          <cell r="F86">
            <v>24.298924325344409</v>
          </cell>
          <cell r="G86">
            <v>29.043609022556392</v>
          </cell>
          <cell r="H86">
            <v>13.503151260504204</v>
          </cell>
          <cell r="I86">
            <v>16.150740242261101</v>
          </cell>
        </row>
        <row r="87">
          <cell r="D87">
            <v>4</v>
          </cell>
          <cell r="E87">
            <v>4</v>
          </cell>
          <cell r="F87">
            <v>4</v>
          </cell>
          <cell r="G87">
            <v>4</v>
          </cell>
          <cell r="H87">
            <v>4</v>
          </cell>
          <cell r="I87">
            <v>4</v>
          </cell>
        </row>
        <row r="88">
          <cell r="D88">
            <v>0</v>
          </cell>
          <cell r="E88">
            <v>0</v>
          </cell>
          <cell r="F88">
            <v>0</v>
          </cell>
          <cell r="G88">
            <v>5</v>
          </cell>
          <cell r="H88">
            <v>0</v>
          </cell>
          <cell r="I88">
            <v>0</v>
          </cell>
        </row>
        <row r="169">
          <cell r="D169" t="str">
            <v>C01</v>
          </cell>
          <cell r="E169" t="str">
            <v>C02</v>
          </cell>
          <cell r="F169" t="str">
            <v>C03</v>
          </cell>
          <cell r="G169" t="str">
            <v>C04</v>
          </cell>
          <cell r="H169" t="str">
            <v>C05</v>
          </cell>
          <cell r="I169" t="str">
            <v>C06</v>
          </cell>
        </row>
        <row r="170">
          <cell r="D170" t="str">
            <v>Comuna</v>
          </cell>
          <cell r="E170" t="str">
            <v>S Vicente</v>
          </cell>
          <cell r="F170" t="str">
            <v>Estadio</v>
          </cell>
          <cell r="G170" t="str">
            <v>Cochabamba</v>
          </cell>
          <cell r="H170" t="str">
            <v>Atacucho</v>
          </cell>
        </row>
        <row r="171">
          <cell r="D171" t="str">
            <v>Floresta</v>
          </cell>
          <cell r="E171" t="str">
            <v>Interoceanica</v>
          </cell>
          <cell r="F171" t="str">
            <v>G Centeno</v>
          </cell>
          <cell r="G171" t="str">
            <v>El Inca</v>
          </cell>
          <cell r="H171" t="str">
            <v>Cte del Pueblo</v>
          </cell>
        </row>
        <row r="172">
          <cell r="D172">
            <v>12</v>
          </cell>
          <cell r="E172">
            <v>12</v>
          </cell>
          <cell r="F172">
            <v>12</v>
          </cell>
          <cell r="G172">
            <v>12</v>
          </cell>
          <cell r="H172">
            <v>12</v>
          </cell>
        </row>
        <row r="173">
          <cell r="D173">
            <v>6.4</v>
          </cell>
          <cell r="E173">
            <v>5.07</v>
          </cell>
          <cell r="F173">
            <v>3.5</v>
          </cell>
          <cell r="G173">
            <v>9</v>
          </cell>
          <cell r="H173">
            <v>9.1</v>
          </cell>
        </row>
        <row r="174">
          <cell r="D174">
            <v>25</v>
          </cell>
          <cell r="E174">
            <v>25</v>
          </cell>
          <cell r="F174">
            <v>30</v>
          </cell>
          <cell r="G174">
            <v>30</v>
          </cell>
          <cell r="H174">
            <v>30</v>
          </cell>
        </row>
        <row r="175">
          <cell r="D175">
            <v>21</v>
          </cell>
          <cell r="E175">
            <v>15</v>
          </cell>
          <cell r="F175">
            <v>12</v>
          </cell>
          <cell r="G175">
            <v>22</v>
          </cell>
          <cell r="H175">
            <v>28</v>
          </cell>
        </row>
        <row r="176">
          <cell r="D176">
            <v>25</v>
          </cell>
          <cell r="E176">
            <v>25</v>
          </cell>
          <cell r="F176">
            <v>30</v>
          </cell>
          <cell r="G176">
            <v>30</v>
          </cell>
          <cell r="H176">
            <v>30</v>
          </cell>
        </row>
        <row r="177">
          <cell r="D177">
            <v>15.36</v>
          </cell>
          <cell r="E177">
            <v>12.168000000000001</v>
          </cell>
          <cell r="F177">
            <v>7</v>
          </cell>
          <cell r="G177">
            <v>18</v>
          </cell>
          <cell r="H177">
            <v>18.2</v>
          </cell>
        </row>
        <row r="178">
          <cell r="D178">
            <v>0.2</v>
          </cell>
          <cell r="E178">
            <v>0.2</v>
          </cell>
          <cell r="F178">
            <v>0.2</v>
          </cell>
          <cell r="G178">
            <v>0.2</v>
          </cell>
          <cell r="H178">
            <v>0.2</v>
          </cell>
        </row>
        <row r="179">
          <cell r="D179">
            <v>4.2</v>
          </cell>
          <cell r="E179">
            <v>3</v>
          </cell>
          <cell r="F179">
            <v>2.4000000000000004</v>
          </cell>
          <cell r="G179">
            <v>4.4000000000000004</v>
          </cell>
          <cell r="H179">
            <v>5.6000000000000005</v>
          </cell>
        </row>
        <row r="180">
          <cell r="D180">
            <v>12</v>
          </cell>
          <cell r="E180">
            <v>9</v>
          </cell>
          <cell r="F180">
            <v>7</v>
          </cell>
          <cell r="G180">
            <v>9</v>
          </cell>
          <cell r="H180">
            <v>9</v>
          </cell>
        </row>
        <row r="181">
          <cell r="D181">
            <v>0.5</v>
          </cell>
          <cell r="E181">
            <v>0.5</v>
          </cell>
          <cell r="F181">
            <v>0.5</v>
          </cell>
          <cell r="G181">
            <v>0.5</v>
          </cell>
          <cell r="H181">
            <v>0.5</v>
          </cell>
        </row>
        <row r="182">
          <cell r="D182">
            <v>6</v>
          </cell>
          <cell r="E182">
            <v>4.5</v>
          </cell>
          <cell r="F182">
            <v>3.5</v>
          </cell>
          <cell r="G182">
            <v>4.5</v>
          </cell>
          <cell r="H182">
            <v>4.5</v>
          </cell>
        </row>
        <row r="183">
          <cell r="D183">
            <v>25.56</v>
          </cell>
          <cell r="E183">
            <v>19.667999999999999</v>
          </cell>
          <cell r="F183">
            <v>12.9</v>
          </cell>
          <cell r="G183">
            <v>26.9</v>
          </cell>
          <cell r="H183">
            <v>28.3</v>
          </cell>
        </row>
        <row r="184">
          <cell r="D184">
            <v>15.023474178403758</v>
          </cell>
          <cell r="E184">
            <v>15.466748017083589</v>
          </cell>
          <cell r="F184">
            <v>16.279069767441861</v>
          </cell>
          <cell r="G184">
            <v>20.074349442379184</v>
          </cell>
          <cell r="H184">
            <v>19.293286219081271</v>
          </cell>
        </row>
        <row r="185">
          <cell r="D185">
            <v>5</v>
          </cell>
          <cell r="E185">
            <v>5</v>
          </cell>
          <cell r="F185">
            <v>5</v>
          </cell>
          <cell r="G185">
            <v>5</v>
          </cell>
          <cell r="H185">
            <v>5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manda"/>
      <sheetName val="Xfers"/>
      <sheetName val="RD1P1"/>
      <sheetName val="RD1P2"/>
      <sheetName val="RD1P3"/>
      <sheetName val="RD1P4"/>
      <sheetName val="Dia1"/>
      <sheetName val="Dia1 DMT"/>
    </sheetNames>
    <sheetDataSet>
      <sheetData sheetId="0" refreshError="1"/>
      <sheetData sheetId="1">
        <row r="2">
          <cell r="B2">
            <v>1</v>
          </cell>
          <cell r="C2">
            <v>2</v>
          </cell>
          <cell r="D2">
            <v>3</v>
          </cell>
          <cell r="E2">
            <v>4</v>
          </cell>
          <cell r="F2">
            <v>5</v>
          </cell>
          <cell r="G2">
            <v>6</v>
          </cell>
          <cell r="H2">
            <v>7</v>
          </cell>
          <cell r="I2">
            <v>10</v>
          </cell>
        </row>
        <row r="3">
          <cell r="B3">
            <v>7327.2</v>
          </cell>
          <cell r="C3">
            <v>68.7</v>
          </cell>
          <cell r="D3">
            <v>37.5</v>
          </cell>
          <cell r="E3">
            <v>120</v>
          </cell>
          <cell r="F3">
            <v>600.79999999999995</v>
          </cell>
          <cell r="G3">
            <v>72.5</v>
          </cell>
          <cell r="H3">
            <v>3058.4</v>
          </cell>
          <cell r="I3">
            <v>2537.4</v>
          </cell>
        </row>
        <row r="4">
          <cell r="B4">
            <v>129.19999999999999</v>
          </cell>
          <cell r="C4">
            <v>2.8</v>
          </cell>
          <cell r="D4">
            <v>0</v>
          </cell>
          <cell r="E4">
            <v>157.69999999999999</v>
          </cell>
          <cell r="F4">
            <v>89</v>
          </cell>
          <cell r="G4">
            <v>0</v>
          </cell>
          <cell r="H4">
            <v>17.899999999999999</v>
          </cell>
          <cell r="I4">
            <v>1149.2</v>
          </cell>
        </row>
        <row r="5">
          <cell r="B5">
            <v>12.7</v>
          </cell>
          <cell r="C5">
            <v>1.2</v>
          </cell>
          <cell r="D5">
            <v>0</v>
          </cell>
          <cell r="E5">
            <v>3.2</v>
          </cell>
          <cell r="F5">
            <v>8.5</v>
          </cell>
          <cell r="G5">
            <v>0</v>
          </cell>
          <cell r="H5">
            <v>27.1</v>
          </cell>
          <cell r="I5">
            <v>122.5</v>
          </cell>
        </row>
        <row r="6">
          <cell r="B6">
            <v>430.3</v>
          </cell>
          <cell r="C6">
            <v>1246.5999999999999</v>
          </cell>
          <cell r="D6">
            <v>16.3</v>
          </cell>
          <cell r="E6">
            <v>0</v>
          </cell>
          <cell r="F6">
            <v>2.7</v>
          </cell>
          <cell r="G6">
            <v>22.8</v>
          </cell>
          <cell r="H6">
            <v>1180.9000000000001</v>
          </cell>
          <cell r="I6">
            <v>369.8</v>
          </cell>
        </row>
        <row r="7">
          <cell r="B7">
            <v>244.8</v>
          </cell>
          <cell r="C7">
            <v>85.9</v>
          </cell>
          <cell r="D7">
            <v>36.299999999999997</v>
          </cell>
          <cell r="E7">
            <v>0</v>
          </cell>
          <cell r="F7">
            <v>1.1000000000000001</v>
          </cell>
          <cell r="G7">
            <v>0</v>
          </cell>
          <cell r="H7">
            <v>168.8</v>
          </cell>
          <cell r="I7">
            <v>483.8</v>
          </cell>
        </row>
        <row r="8">
          <cell r="B8">
            <v>172.1</v>
          </cell>
          <cell r="C8">
            <v>0.2</v>
          </cell>
          <cell r="D8">
            <v>0</v>
          </cell>
          <cell r="E8">
            <v>4</v>
          </cell>
          <cell r="F8">
            <v>0</v>
          </cell>
          <cell r="G8">
            <v>14.2</v>
          </cell>
          <cell r="H8">
            <v>55.4</v>
          </cell>
          <cell r="I8">
            <v>91.9</v>
          </cell>
        </row>
        <row r="9">
          <cell r="B9">
            <v>1576.3</v>
          </cell>
          <cell r="C9">
            <v>123.6</v>
          </cell>
          <cell r="D9">
            <v>6.5</v>
          </cell>
          <cell r="E9">
            <v>405.7</v>
          </cell>
          <cell r="F9">
            <v>486.8</v>
          </cell>
          <cell r="G9">
            <v>49.5</v>
          </cell>
          <cell r="H9">
            <v>748.9</v>
          </cell>
          <cell r="I9">
            <v>1414.9</v>
          </cell>
        </row>
        <row r="10">
          <cell r="B10">
            <v>6798.5</v>
          </cell>
          <cell r="C10">
            <v>1472</v>
          </cell>
          <cell r="D10">
            <v>213.1</v>
          </cell>
          <cell r="E10">
            <v>917.8</v>
          </cell>
          <cell r="F10">
            <v>203.5</v>
          </cell>
          <cell r="G10">
            <v>40</v>
          </cell>
          <cell r="H10">
            <v>2676.5</v>
          </cell>
          <cell r="I10">
            <v>639</v>
          </cell>
        </row>
        <row r="11">
          <cell r="B11">
            <v>8316.2999999999993</v>
          </cell>
          <cell r="C11">
            <v>1405.4</v>
          </cell>
          <cell r="D11">
            <v>90.1</v>
          </cell>
          <cell r="E11">
            <v>284.89999999999998</v>
          </cell>
          <cell r="F11">
            <v>702.1</v>
          </cell>
          <cell r="G11">
            <v>109.5</v>
          </cell>
          <cell r="H11">
            <v>4508.5</v>
          </cell>
          <cell r="I11">
            <v>4754.6000000000004</v>
          </cell>
        </row>
        <row r="12">
          <cell r="B12">
            <v>1576.3</v>
          </cell>
          <cell r="C12">
            <v>123.6</v>
          </cell>
          <cell r="D12">
            <v>6.5</v>
          </cell>
          <cell r="E12">
            <v>405.7</v>
          </cell>
          <cell r="F12">
            <v>486.8</v>
          </cell>
          <cell r="G12">
            <v>49.5</v>
          </cell>
          <cell r="H12">
            <v>748.9</v>
          </cell>
          <cell r="I12">
            <v>1414.9</v>
          </cell>
        </row>
        <row r="13">
          <cell r="B13">
            <v>6798.5</v>
          </cell>
          <cell r="C13">
            <v>1472</v>
          </cell>
          <cell r="D13">
            <v>213.1</v>
          </cell>
          <cell r="E13">
            <v>917.8</v>
          </cell>
          <cell r="F13">
            <v>203.5</v>
          </cell>
          <cell r="G13">
            <v>40</v>
          </cell>
          <cell r="H13">
            <v>2676.5</v>
          </cell>
          <cell r="I13">
            <v>639</v>
          </cell>
        </row>
        <row r="14">
          <cell r="B14">
            <v>0.18810477030603243</v>
          </cell>
          <cell r="C14">
            <v>0.14395165420465023</v>
          </cell>
          <cell r="D14">
            <v>3.0511344395529969E-2</v>
          </cell>
          <cell r="E14">
            <v>3.4185265178785694E-2</v>
          </cell>
          <cell r="F14">
            <v>0.15870253164556963</v>
          </cell>
          <cell r="G14">
            <v>5.5219364599092283E-2</v>
          </cell>
          <cell r="H14">
            <v>0.12519090328492488</v>
          </cell>
          <cell r="I14">
            <v>0.15320616098472645</v>
          </cell>
        </row>
        <row r="15">
          <cell r="B15">
            <v>3.5654022754518108E-2</v>
          </cell>
          <cell r="C15">
            <v>1.2660043019563657E-2</v>
          </cell>
          <cell r="D15">
            <v>2.2011513714866237E-3</v>
          </cell>
          <cell r="E15">
            <v>4.8680105591552676E-2</v>
          </cell>
          <cell r="F15">
            <v>0.1100361663652803</v>
          </cell>
          <cell r="G15">
            <v>2.4962178517397883E-2</v>
          </cell>
          <cell r="H15">
            <v>2.0795268375308915E-2</v>
          </cell>
          <cell r="I15">
            <v>4.5591931430044468E-2</v>
          </cell>
        </row>
        <row r="16">
          <cell r="B16">
            <v>0.15377394766008459</v>
          </cell>
          <cell r="C16">
            <v>0.1507733278705316</v>
          </cell>
          <cell r="D16">
            <v>7.2163901117507617E-2</v>
          </cell>
          <cell r="E16">
            <v>0.11012718982481401</v>
          </cell>
          <cell r="F16">
            <v>4.599909584086799E-2</v>
          </cell>
          <cell r="G16">
            <v>2.0171457387796268E-2</v>
          </cell>
          <cell r="H16">
            <v>7.4320384305667397E-2</v>
          </cell>
          <cell r="I16">
            <v>2.0590320293871239E-2</v>
          </cell>
        </row>
        <row r="19">
          <cell r="B19">
            <v>1</v>
          </cell>
          <cell r="C19">
            <v>2</v>
          </cell>
          <cell r="D19">
            <v>3</v>
          </cell>
          <cell r="E19">
            <v>4</v>
          </cell>
          <cell r="F19">
            <v>5</v>
          </cell>
          <cell r="G19">
            <v>6</v>
          </cell>
          <cell r="H19">
            <v>7</v>
          </cell>
          <cell r="I19">
            <v>10</v>
          </cell>
        </row>
        <row r="20">
          <cell r="B20">
            <v>2224.5</v>
          </cell>
          <cell r="C20">
            <v>26.9</v>
          </cell>
          <cell r="D20">
            <v>29.9</v>
          </cell>
          <cell r="E20">
            <v>233.9</v>
          </cell>
          <cell r="F20">
            <v>131.1</v>
          </cell>
          <cell r="G20">
            <v>166.5</v>
          </cell>
          <cell r="H20">
            <v>1608.9</v>
          </cell>
          <cell r="I20">
            <v>1005.1</v>
          </cell>
        </row>
        <row r="21">
          <cell r="B21">
            <v>96.2</v>
          </cell>
          <cell r="C21">
            <v>2</v>
          </cell>
          <cell r="D21">
            <v>0</v>
          </cell>
          <cell r="E21">
            <v>97.7</v>
          </cell>
          <cell r="F21">
            <v>3.8</v>
          </cell>
          <cell r="G21">
            <v>1</v>
          </cell>
          <cell r="H21">
            <v>141.4</v>
          </cell>
          <cell r="I21">
            <v>790.8</v>
          </cell>
        </row>
        <row r="22">
          <cell r="B22">
            <v>7.2</v>
          </cell>
          <cell r="C22">
            <v>1</v>
          </cell>
          <cell r="D22">
            <v>0</v>
          </cell>
          <cell r="E22">
            <v>0</v>
          </cell>
          <cell r="F22">
            <v>24.1</v>
          </cell>
          <cell r="G22">
            <v>0</v>
          </cell>
          <cell r="H22">
            <v>17.8</v>
          </cell>
          <cell r="I22">
            <v>51.1</v>
          </cell>
        </row>
        <row r="23">
          <cell r="B23">
            <v>146</v>
          </cell>
          <cell r="C23">
            <v>74.5</v>
          </cell>
          <cell r="D23">
            <v>26</v>
          </cell>
          <cell r="E23">
            <v>0</v>
          </cell>
          <cell r="F23">
            <v>0.1</v>
          </cell>
          <cell r="G23">
            <v>73.8</v>
          </cell>
          <cell r="H23">
            <v>588.29999999999995</v>
          </cell>
          <cell r="I23">
            <v>635.9</v>
          </cell>
        </row>
        <row r="24">
          <cell r="B24">
            <v>445.4</v>
          </cell>
          <cell r="C24">
            <v>60.9</v>
          </cell>
          <cell r="D24">
            <v>0</v>
          </cell>
          <cell r="E24">
            <v>52.4</v>
          </cell>
          <cell r="F24">
            <v>0.7</v>
          </cell>
          <cell r="G24">
            <v>0</v>
          </cell>
          <cell r="H24">
            <v>160.69999999999999</v>
          </cell>
          <cell r="I24">
            <v>134</v>
          </cell>
        </row>
        <row r="25">
          <cell r="B25">
            <v>338.2</v>
          </cell>
          <cell r="C25">
            <v>0.1</v>
          </cell>
          <cell r="D25">
            <v>0</v>
          </cell>
          <cell r="E25">
            <v>93.8</v>
          </cell>
          <cell r="F25">
            <v>0</v>
          </cell>
          <cell r="G25">
            <v>0</v>
          </cell>
          <cell r="H25">
            <v>171</v>
          </cell>
          <cell r="I25">
            <v>201.1</v>
          </cell>
        </row>
        <row r="26">
          <cell r="B26">
            <v>882.3</v>
          </cell>
          <cell r="C26">
            <v>137.30000000000001</v>
          </cell>
          <cell r="D26">
            <v>0.5</v>
          </cell>
          <cell r="E26">
            <v>523.70000000000005</v>
          </cell>
          <cell r="F26">
            <v>564.29999999999995</v>
          </cell>
          <cell r="G26">
            <v>173</v>
          </cell>
          <cell r="H26">
            <v>544.6</v>
          </cell>
          <cell r="I26">
            <v>1117.2</v>
          </cell>
        </row>
        <row r="27">
          <cell r="B27">
            <v>1281.5999999999999</v>
          </cell>
          <cell r="C27">
            <v>659.6</v>
          </cell>
          <cell r="D27">
            <v>10.4</v>
          </cell>
          <cell r="E27">
            <v>744.6</v>
          </cell>
          <cell r="F27">
            <v>511.7</v>
          </cell>
          <cell r="G27">
            <v>211.4</v>
          </cell>
          <cell r="H27">
            <v>1231.3</v>
          </cell>
          <cell r="I27">
            <v>161.19999999999999</v>
          </cell>
        </row>
        <row r="28">
          <cell r="B28">
            <v>3257.4999999999995</v>
          </cell>
          <cell r="C28">
            <v>165.4</v>
          </cell>
          <cell r="D28">
            <v>55.9</v>
          </cell>
          <cell r="E28">
            <v>477.8</v>
          </cell>
          <cell r="F28">
            <v>159.79999999999998</v>
          </cell>
          <cell r="G28">
            <v>241.3</v>
          </cell>
          <cell r="H28">
            <v>2688.1</v>
          </cell>
          <cell r="I28">
            <v>2818</v>
          </cell>
        </row>
        <row r="29">
          <cell r="B29">
            <v>882.3</v>
          </cell>
          <cell r="C29">
            <v>137.30000000000001</v>
          </cell>
          <cell r="D29">
            <v>0.5</v>
          </cell>
          <cell r="E29">
            <v>523.70000000000005</v>
          </cell>
          <cell r="F29">
            <v>564.29999999999995</v>
          </cell>
          <cell r="G29">
            <v>173</v>
          </cell>
          <cell r="H29">
            <v>544.6</v>
          </cell>
          <cell r="I29">
            <v>1117.2</v>
          </cell>
        </row>
        <row r="30">
          <cell r="B30">
            <v>1281.5999999999999</v>
          </cell>
          <cell r="C30">
            <v>659.6</v>
          </cell>
          <cell r="D30">
            <v>10.4</v>
          </cell>
          <cell r="E30">
            <v>744.6</v>
          </cell>
          <cell r="F30">
            <v>511.7</v>
          </cell>
          <cell r="G30">
            <v>211.4</v>
          </cell>
          <cell r="H30">
            <v>1231.3</v>
          </cell>
          <cell r="I30">
            <v>161.19999999999999</v>
          </cell>
        </row>
        <row r="31">
          <cell r="B31">
            <v>0.15028835063437138</v>
          </cell>
          <cell r="C31">
            <v>2.3302338686954072E-2</v>
          </cell>
          <cell r="D31">
            <v>3.9561217268223633E-2</v>
          </cell>
          <cell r="E31">
            <v>4.7250791139240508E-2</v>
          </cell>
          <cell r="F31">
            <v>3.9466534946900465E-2</v>
          </cell>
          <cell r="G31">
            <v>7.741418030157203E-2</v>
          </cell>
          <cell r="H31">
            <v>8.5123024794958674E-2</v>
          </cell>
          <cell r="I31">
            <v>0.15291117260838896</v>
          </cell>
        </row>
        <row r="32">
          <cell r="B32">
            <v>4.0705882352941175E-2</v>
          </cell>
          <cell r="C32">
            <v>1.9343477035784731E-2</v>
          </cell>
          <cell r="D32">
            <v>3.5385704175513094E-4</v>
          </cell>
          <cell r="E32">
            <v>5.1789952531645575E-2</v>
          </cell>
          <cell r="F32">
            <v>0.13936774512225239</v>
          </cell>
          <cell r="G32">
            <v>5.5502085338466477E-2</v>
          </cell>
          <cell r="H32">
            <v>1.7245637923936793E-2</v>
          </cell>
          <cell r="I32">
            <v>6.0621846003581316E-2</v>
          </cell>
        </row>
        <row r="33">
          <cell r="B33">
            <v>5.9128027681660894E-2</v>
          </cell>
          <cell r="C33">
            <v>9.2927585235277541E-2</v>
          </cell>
          <cell r="D33">
            <v>7.360226468506724E-3</v>
          </cell>
          <cell r="E33">
            <v>7.3635284810126586E-2</v>
          </cell>
          <cell r="F33">
            <v>0.12637688318103235</v>
          </cell>
          <cell r="G33">
            <v>6.7821623355790825E-2</v>
          </cell>
          <cell r="H33">
            <v>3.8991101681497199E-2</v>
          </cell>
          <cell r="I33">
            <v>8.7470834011612129E-3</v>
          </cell>
        </row>
        <row r="36">
          <cell r="B36">
            <v>1</v>
          </cell>
          <cell r="C36">
            <v>2</v>
          </cell>
          <cell r="D36">
            <v>3</v>
          </cell>
          <cell r="E36">
            <v>4</v>
          </cell>
          <cell r="F36">
            <v>5</v>
          </cell>
          <cell r="G36">
            <v>6</v>
          </cell>
          <cell r="H36">
            <v>7</v>
          </cell>
          <cell r="I36">
            <v>10</v>
          </cell>
        </row>
        <row r="37">
          <cell r="B37">
            <v>2237.1</v>
          </cell>
          <cell r="C37">
            <v>49.9</v>
          </cell>
          <cell r="D37">
            <v>13.8</v>
          </cell>
          <cell r="E37">
            <v>256.89999999999998</v>
          </cell>
          <cell r="F37">
            <v>39.200000000000003</v>
          </cell>
          <cell r="G37">
            <v>302.7</v>
          </cell>
          <cell r="H37">
            <v>984</v>
          </cell>
          <cell r="I37">
            <v>1226.7</v>
          </cell>
        </row>
        <row r="38">
          <cell r="B38">
            <v>35</v>
          </cell>
          <cell r="C38">
            <v>3.8</v>
          </cell>
          <cell r="D38">
            <v>0.1</v>
          </cell>
          <cell r="E38">
            <v>32.700000000000003</v>
          </cell>
          <cell r="F38">
            <v>8.8000000000000007</v>
          </cell>
          <cell r="G38">
            <v>0.8</v>
          </cell>
          <cell r="H38">
            <v>135.1</v>
          </cell>
          <cell r="I38">
            <v>443.8</v>
          </cell>
        </row>
        <row r="39">
          <cell r="B39">
            <v>24.9</v>
          </cell>
          <cell r="C39">
            <v>2.2000000000000002</v>
          </cell>
          <cell r="D39">
            <v>0</v>
          </cell>
          <cell r="E39">
            <v>123.2</v>
          </cell>
          <cell r="F39">
            <v>12.7</v>
          </cell>
          <cell r="G39">
            <v>0</v>
          </cell>
          <cell r="H39">
            <v>2.4</v>
          </cell>
          <cell r="I39">
            <v>342.1</v>
          </cell>
        </row>
        <row r="40">
          <cell r="B40">
            <v>76.2</v>
          </cell>
          <cell r="C40">
            <v>104.8</v>
          </cell>
          <cell r="D40">
            <v>2.8</v>
          </cell>
          <cell r="E40">
            <v>0</v>
          </cell>
          <cell r="F40">
            <v>0</v>
          </cell>
          <cell r="G40">
            <v>8.6</v>
          </cell>
          <cell r="H40">
            <v>1372.2</v>
          </cell>
          <cell r="I40">
            <v>882.5</v>
          </cell>
        </row>
        <row r="41">
          <cell r="B41">
            <v>552.4</v>
          </cell>
          <cell r="C41">
            <v>6</v>
          </cell>
          <cell r="D41">
            <v>113.4</v>
          </cell>
          <cell r="E41">
            <v>805.4</v>
          </cell>
          <cell r="F41">
            <v>1</v>
          </cell>
          <cell r="G41">
            <v>0</v>
          </cell>
          <cell r="H41">
            <v>172.6</v>
          </cell>
          <cell r="I41">
            <v>67.3</v>
          </cell>
        </row>
        <row r="42">
          <cell r="B42">
            <v>75.400000000000006</v>
          </cell>
          <cell r="C42">
            <v>0.5</v>
          </cell>
          <cell r="D42">
            <v>0</v>
          </cell>
          <cell r="E42">
            <v>101.1</v>
          </cell>
          <cell r="F42">
            <v>0</v>
          </cell>
          <cell r="G42">
            <v>0</v>
          </cell>
          <cell r="H42">
            <v>64.2</v>
          </cell>
          <cell r="I42">
            <v>166.5</v>
          </cell>
        </row>
        <row r="43">
          <cell r="B43">
            <v>982</v>
          </cell>
          <cell r="C43">
            <v>50</v>
          </cell>
          <cell r="D43">
            <v>29.6</v>
          </cell>
          <cell r="E43">
            <v>660.8</v>
          </cell>
          <cell r="F43">
            <v>74.5</v>
          </cell>
          <cell r="G43">
            <v>126.6</v>
          </cell>
          <cell r="H43">
            <v>314.3</v>
          </cell>
          <cell r="I43">
            <v>1062.3</v>
          </cell>
        </row>
        <row r="44">
          <cell r="B44">
            <v>667.6</v>
          </cell>
          <cell r="C44">
            <v>324.39999999999998</v>
          </cell>
          <cell r="D44">
            <v>95.2</v>
          </cell>
          <cell r="E44">
            <v>987.4</v>
          </cell>
          <cell r="F44">
            <v>502.8</v>
          </cell>
          <cell r="G44">
            <v>100.2</v>
          </cell>
          <cell r="H44">
            <v>799.4</v>
          </cell>
          <cell r="I44">
            <v>154.5</v>
          </cell>
        </row>
        <row r="45">
          <cell r="B45">
            <v>3001</v>
          </cell>
          <cell r="C45">
            <v>167.2</v>
          </cell>
          <cell r="D45">
            <v>130.1</v>
          </cell>
          <cell r="E45">
            <v>1319.2999999999997</v>
          </cell>
          <cell r="F45">
            <v>61.7</v>
          </cell>
          <cell r="G45">
            <v>312.10000000000002</v>
          </cell>
          <cell r="H45">
            <v>2730.4999999999995</v>
          </cell>
          <cell r="I45">
            <v>3128.9</v>
          </cell>
        </row>
        <row r="46">
          <cell r="B46">
            <v>982</v>
          </cell>
          <cell r="C46">
            <v>50</v>
          </cell>
          <cell r="D46">
            <v>29.6</v>
          </cell>
          <cell r="E46">
            <v>660.8</v>
          </cell>
          <cell r="F46">
            <v>74.5</v>
          </cell>
          <cell r="G46">
            <v>126.6</v>
          </cell>
          <cell r="H46">
            <v>314.3</v>
          </cell>
          <cell r="I46">
            <v>1062.3</v>
          </cell>
        </row>
        <row r="47">
          <cell r="B47">
            <v>667.6</v>
          </cell>
          <cell r="C47">
            <v>324.39999999999998</v>
          </cell>
          <cell r="D47">
            <v>95.2</v>
          </cell>
          <cell r="E47">
            <v>987.4</v>
          </cell>
          <cell r="F47">
            <v>502.8</v>
          </cell>
          <cell r="G47">
            <v>100.2</v>
          </cell>
          <cell r="H47">
            <v>799.4</v>
          </cell>
          <cell r="I47">
            <v>154.5</v>
          </cell>
        </row>
        <row r="48">
          <cell r="B48">
            <v>0.16245331023656145</v>
          </cell>
          <cell r="C48">
            <v>3.458833264377327E-2</v>
          </cell>
          <cell r="D48">
            <v>4.3923024983119514E-2</v>
          </cell>
          <cell r="E48">
            <v>9.6595401962219926E-2</v>
          </cell>
          <cell r="F48">
            <v>1.4476771468793994E-2</v>
          </cell>
          <cell r="G48">
            <v>0.15597201399300351</v>
          </cell>
          <cell r="H48">
            <v>9.9569704262845046E-2</v>
          </cell>
          <cell r="I48">
            <v>0.18832912001926086</v>
          </cell>
        </row>
        <row r="49">
          <cell r="B49">
            <v>5.3158663996102418E-2</v>
          </cell>
          <cell r="C49">
            <v>1.0343400910219279E-2</v>
          </cell>
          <cell r="D49">
            <v>9.9932478055368007E-3</v>
          </cell>
          <cell r="E49">
            <v>4.8381900717528188E-2</v>
          </cell>
          <cell r="F49">
            <v>1.7480056311590803E-2</v>
          </cell>
          <cell r="G49">
            <v>6.3268365817091457E-2</v>
          </cell>
          <cell r="H49">
            <v>1.1461182219304963E-2</v>
          </cell>
          <cell r="I49">
            <v>6.3940050559768868E-2</v>
          </cell>
        </row>
        <row r="50">
          <cell r="B50">
            <v>3.6139230227900179E-2</v>
          </cell>
          <cell r="C50">
            <v>6.7107985105502685E-2</v>
          </cell>
          <cell r="D50">
            <v>3.2140445644834571E-2</v>
          </cell>
          <cell r="E50">
            <v>7.2294625860301651E-2</v>
          </cell>
          <cell r="F50">
            <v>0.11797278273111216</v>
          </cell>
          <cell r="G50">
            <v>5.0074962518740634E-2</v>
          </cell>
          <cell r="H50">
            <v>2.9150712905225539E-2</v>
          </cell>
          <cell r="I50">
            <v>9.299386059949441E-3</v>
          </cell>
        </row>
        <row r="53">
          <cell r="B53">
            <v>1</v>
          </cell>
          <cell r="C53">
            <v>2</v>
          </cell>
          <cell r="D53">
            <v>3</v>
          </cell>
          <cell r="E53">
            <v>4</v>
          </cell>
          <cell r="F53">
            <v>5</v>
          </cell>
          <cell r="G53">
            <v>6</v>
          </cell>
          <cell r="H53">
            <v>7</v>
          </cell>
          <cell r="I53">
            <v>10</v>
          </cell>
        </row>
        <row r="54">
          <cell r="B54">
            <v>5747.5</v>
          </cell>
          <cell r="C54">
            <v>60.2</v>
          </cell>
          <cell r="D54">
            <v>23.9</v>
          </cell>
          <cell r="E54">
            <v>466.8</v>
          </cell>
          <cell r="F54">
            <v>81.599999999999994</v>
          </cell>
          <cell r="G54">
            <v>441.8</v>
          </cell>
          <cell r="H54">
            <v>1122</v>
          </cell>
          <cell r="I54">
            <v>2520.6</v>
          </cell>
        </row>
        <row r="55">
          <cell r="B55">
            <v>161.9</v>
          </cell>
          <cell r="C55">
            <v>34.6</v>
          </cell>
          <cell r="D55">
            <v>0</v>
          </cell>
          <cell r="E55">
            <v>322.89999999999998</v>
          </cell>
          <cell r="F55">
            <v>8.8000000000000007</v>
          </cell>
          <cell r="G55">
            <v>6.9</v>
          </cell>
          <cell r="H55">
            <v>75.599999999999994</v>
          </cell>
          <cell r="I55">
            <v>958.5</v>
          </cell>
        </row>
        <row r="56">
          <cell r="B56">
            <v>11.7</v>
          </cell>
          <cell r="C56">
            <v>0</v>
          </cell>
          <cell r="D56">
            <v>0</v>
          </cell>
          <cell r="E56">
            <v>218.2</v>
          </cell>
          <cell r="F56">
            <v>4</v>
          </cell>
          <cell r="G56">
            <v>0</v>
          </cell>
          <cell r="H56">
            <v>51.5</v>
          </cell>
          <cell r="I56">
            <v>165.9</v>
          </cell>
        </row>
        <row r="57">
          <cell r="B57">
            <v>101.9</v>
          </cell>
          <cell r="C57">
            <v>150.30000000000001</v>
          </cell>
          <cell r="D57">
            <v>6.3</v>
          </cell>
          <cell r="E57">
            <v>0</v>
          </cell>
          <cell r="F57">
            <v>0</v>
          </cell>
          <cell r="G57">
            <v>16.600000000000001</v>
          </cell>
          <cell r="H57">
            <v>428.5</v>
          </cell>
          <cell r="I57">
            <v>604.5</v>
          </cell>
        </row>
        <row r="58">
          <cell r="B58">
            <v>169.7</v>
          </cell>
          <cell r="C58">
            <v>45.3</v>
          </cell>
          <cell r="D58">
            <v>18.7</v>
          </cell>
          <cell r="E58">
            <v>3.2</v>
          </cell>
          <cell r="F58">
            <v>0.7</v>
          </cell>
          <cell r="G58">
            <v>0</v>
          </cell>
          <cell r="H58">
            <v>65.599999999999994</v>
          </cell>
          <cell r="I58">
            <v>69.900000000000006</v>
          </cell>
        </row>
        <row r="59">
          <cell r="B59">
            <v>113</v>
          </cell>
          <cell r="C59">
            <v>0.1</v>
          </cell>
          <cell r="D59">
            <v>0</v>
          </cell>
          <cell r="E59">
            <v>72</v>
          </cell>
          <cell r="F59">
            <v>0</v>
          </cell>
          <cell r="G59">
            <v>0</v>
          </cell>
          <cell r="H59">
            <v>194.6</v>
          </cell>
          <cell r="I59">
            <v>154.30000000000001</v>
          </cell>
        </row>
        <row r="60">
          <cell r="B60">
            <v>2369.3000000000002</v>
          </cell>
          <cell r="C60">
            <v>151.5</v>
          </cell>
          <cell r="D60">
            <v>12.5</v>
          </cell>
          <cell r="E60">
            <v>577.5</v>
          </cell>
          <cell r="F60">
            <v>90.5</v>
          </cell>
          <cell r="G60">
            <v>123</v>
          </cell>
          <cell r="H60">
            <v>1113.3</v>
          </cell>
          <cell r="I60">
            <v>1613.8</v>
          </cell>
        </row>
        <row r="61">
          <cell r="B61">
            <v>1343.4</v>
          </cell>
          <cell r="C61">
            <v>740.3</v>
          </cell>
          <cell r="D61">
            <v>130.9</v>
          </cell>
          <cell r="E61">
            <v>744.7</v>
          </cell>
          <cell r="F61">
            <v>304.5</v>
          </cell>
          <cell r="G61">
            <v>83.3</v>
          </cell>
          <cell r="H61">
            <v>930.7</v>
          </cell>
          <cell r="I61">
            <v>255.1</v>
          </cell>
        </row>
        <row r="62">
          <cell r="B62">
            <v>6305.6999999999989</v>
          </cell>
          <cell r="C62">
            <v>290.50000000000006</v>
          </cell>
          <cell r="D62">
            <v>48.9</v>
          </cell>
          <cell r="E62">
            <v>1083.1000000000001</v>
          </cell>
          <cell r="F62">
            <v>95.1</v>
          </cell>
          <cell r="G62">
            <v>465.3</v>
          </cell>
          <cell r="H62">
            <v>1937.7999999999997</v>
          </cell>
          <cell r="I62">
            <v>4473.7</v>
          </cell>
        </row>
        <row r="63">
          <cell r="B63">
            <v>2369.3000000000002</v>
          </cell>
          <cell r="C63">
            <v>151.5</v>
          </cell>
          <cell r="D63">
            <v>12.5</v>
          </cell>
          <cell r="E63">
            <v>577.5</v>
          </cell>
          <cell r="F63">
            <v>90.5</v>
          </cell>
          <cell r="G63">
            <v>123</v>
          </cell>
          <cell r="H63">
            <v>1113.3</v>
          </cell>
          <cell r="I63">
            <v>1613.8</v>
          </cell>
        </row>
        <row r="64">
          <cell r="B64">
            <v>1343.4</v>
          </cell>
          <cell r="C64">
            <v>740.3</v>
          </cell>
          <cell r="D64">
            <v>130.9</v>
          </cell>
          <cell r="E64">
            <v>744.7</v>
          </cell>
          <cell r="F64">
            <v>304.5</v>
          </cell>
          <cell r="G64">
            <v>83.3</v>
          </cell>
          <cell r="H64">
            <v>930.7</v>
          </cell>
          <cell r="I64">
            <v>255.1</v>
          </cell>
        </row>
        <row r="65">
          <cell r="B65">
            <v>0.18214564256622082</v>
          </cell>
          <cell r="C65">
            <v>3.1391830559757951E-2</v>
          </cell>
          <cell r="D65">
            <v>1.7717391304347827E-2</v>
          </cell>
          <cell r="E65">
            <v>9.6164432211666526E-2</v>
          </cell>
          <cell r="F65">
            <v>4.0780445969125209E-2</v>
          </cell>
          <cell r="G65">
            <v>0.17355464378963073</v>
          </cell>
          <cell r="H65">
            <v>5.7592058727375391E-2</v>
          </cell>
          <cell r="I65">
            <v>0.19333189282627483</v>
          </cell>
        </row>
        <row r="66">
          <cell r="B66">
            <v>6.8439296340160036E-2</v>
          </cell>
          <cell r="C66">
            <v>1.6371298897773934E-2</v>
          </cell>
          <cell r="D66">
            <v>4.528985507246377E-3</v>
          </cell>
          <cell r="E66">
            <v>5.127408328154133E-2</v>
          </cell>
          <cell r="F66">
            <v>3.8807890222984566E-2</v>
          </cell>
          <cell r="G66">
            <v>4.587840358075345E-2</v>
          </cell>
          <cell r="H66">
            <v>3.3087645258121079E-2</v>
          </cell>
          <cell r="I66">
            <v>6.9740708729472772E-2</v>
          </cell>
        </row>
        <row r="67">
          <cell r="B67">
            <v>3.8805280337386984E-2</v>
          </cell>
          <cell r="C67">
            <v>7.9997838772422725E-2</v>
          </cell>
          <cell r="D67">
            <v>4.742753623188406E-2</v>
          </cell>
          <cell r="E67">
            <v>6.6119151203054255E-2</v>
          </cell>
          <cell r="F67">
            <v>0.13057461406518009</v>
          </cell>
          <cell r="G67">
            <v>3.1070496083550912E-2</v>
          </cell>
          <cell r="H67">
            <v>2.7660712693553663E-2</v>
          </cell>
          <cell r="I67">
            <v>1.1024200518582541E-2</v>
          </cell>
        </row>
      </sheetData>
      <sheetData sheetId="2"/>
      <sheetData sheetId="3"/>
      <sheetData sheetId="4"/>
      <sheetData sheetId="5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R24"/>
  <sheetViews>
    <sheetView zoomScale="90" zoomScaleNormal="90" workbookViewId="0">
      <selection activeCell="N8" sqref="N8"/>
    </sheetView>
  </sheetViews>
  <sheetFormatPr baseColWidth="10" defaultRowHeight="15" x14ac:dyDescent="0.2"/>
  <cols>
    <col min="1" max="2" width="12.5" customWidth="1"/>
    <col min="3" max="3" width="14.5" customWidth="1"/>
    <col min="4" max="4" width="12.5" customWidth="1"/>
    <col min="5" max="5" width="14" customWidth="1"/>
    <col min="6" max="6" width="15.5" customWidth="1"/>
    <col min="7" max="7" width="13.6640625" customWidth="1"/>
    <col min="8" max="8" width="13.33203125" customWidth="1"/>
    <col min="9" max="9" width="17.6640625" customWidth="1"/>
    <col min="10" max="10" width="16.6640625" customWidth="1"/>
    <col min="11" max="11" width="12.33203125" customWidth="1"/>
    <col min="12" max="12" width="15.83203125" customWidth="1"/>
    <col min="14" max="14" width="11.6640625" customWidth="1"/>
    <col min="17" max="17" width="13.33203125" customWidth="1"/>
    <col min="21" max="21" width="18" customWidth="1"/>
  </cols>
  <sheetData>
    <row r="3" spans="1:18" ht="16" x14ac:dyDescent="0.2">
      <c r="A3" s="126" t="s">
        <v>164</v>
      </c>
    </row>
    <row r="4" spans="1:18" x14ac:dyDescent="0.2">
      <c r="O4" s="100"/>
    </row>
    <row r="5" spans="1:18" ht="33" customHeight="1" thickBot="1" x14ac:dyDescent="0.25">
      <c r="A5" t="s">
        <v>170</v>
      </c>
      <c r="C5" s="88">
        <v>2020</v>
      </c>
      <c r="D5" s="88">
        <v>2021</v>
      </c>
      <c r="E5" s="88">
        <v>2022</v>
      </c>
      <c r="F5" s="88">
        <v>2023</v>
      </c>
      <c r="G5" s="88">
        <v>2024</v>
      </c>
      <c r="H5" s="88">
        <v>2025</v>
      </c>
      <c r="I5" s="88">
        <v>2026</v>
      </c>
      <c r="J5" s="88">
        <v>2027</v>
      </c>
      <c r="K5" s="88">
        <v>2028</v>
      </c>
      <c r="L5" s="88">
        <v>2029</v>
      </c>
      <c r="O5" s="104"/>
      <c r="P5" s="105"/>
    </row>
    <row r="6" spans="1:18" ht="17" thickTop="1" thickBot="1" x14ac:dyDescent="0.25">
      <c r="A6" s="196" t="s">
        <v>152</v>
      </c>
      <c r="B6" s="196"/>
      <c r="C6" s="98">
        <v>1</v>
      </c>
      <c r="D6" s="98">
        <f t="shared" ref="D6:L6" si="0">C6+1</f>
        <v>2</v>
      </c>
      <c r="E6" s="98">
        <f t="shared" si="0"/>
        <v>3</v>
      </c>
      <c r="F6" s="98">
        <f t="shared" si="0"/>
        <v>4</v>
      </c>
      <c r="G6" s="98">
        <f t="shared" si="0"/>
        <v>5</v>
      </c>
      <c r="H6" s="98">
        <f t="shared" si="0"/>
        <v>6</v>
      </c>
      <c r="I6" s="98">
        <f t="shared" si="0"/>
        <v>7</v>
      </c>
      <c r="J6" s="98">
        <f t="shared" si="0"/>
        <v>8</v>
      </c>
      <c r="K6" s="98">
        <f t="shared" si="0"/>
        <v>9</v>
      </c>
      <c r="L6" s="98">
        <f t="shared" si="0"/>
        <v>10</v>
      </c>
      <c r="M6" s="92" t="s">
        <v>143</v>
      </c>
      <c r="N6" s="92" t="s">
        <v>144</v>
      </c>
      <c r="P6" s="104"/>
    </row>
    <row r="7" spans="1:18" ht="16" thickTop="1" x14ac:dyDescent="0.2">
      <c r="A7" s="97" t="s">
        <v>145</v>
      </c>
      <c r="B7" s="97"/>
      <c r="C7" s="180">
        <v>38739.566021894745</v>
      </c>
      <c r="D7" s="180">
        <v>39361.723452206374</v>
      </c>
      <c r="E7" s="180">
        <v>39993.872730848809</v>
      </c>
      <c r="F7" s="180">
        <v>40716.641998840714</v>
      </c>
      <c r="G7" s="180">
        <v>41452.473153043771</v>
      </c>
      <c r="H7" s="180">
        <v>42243.303435857539</v>
      </c>
      <c r="I7" s="180">
        <v>43049.221178806823</v>
      </c>
      <c r="J7" s="180">
        <v>43913.821736961982</v>
      </c>
      <c r="K7" s="180">
        <v>44795.786932727133</v>
      </c>
      <c r="L7" s="180">
        <v>45740.530079138342</v>
      </c>
      <c r="M7" s="99">
        <f t="shared" ref="M7:M12" si="1">AVERAGE(C7:L7)</f>
        <v>42000.694072032624</v>
      </c>
      <c r="N7" s="158">
        <f t="shared" ref="N7:N12" si="2">+M7/12</f>
        <v>3500.057839336052</v>
      </c>
      <c r="O7" s="160"/>
    </row>
    <row r="8" spans="1:18" x14ac:dyDescent="0.2">
      <c r="A8" s="97" t="s">
        <v>146</v>
      </c>
      <c r="B8" s="97"/>
      <c r="C8" s="180">
        <v>8082.7077943962367</v>
      </c>
      <c r="D8" s="180">
        <v>8163.5348723401985</v>
      </c>
      <c r="E8" s="180">
        <v>8261.49729080828</v>
      </c>
      <c r="F8" s="180">
        <v>8402.4384345894687</v>
      </c>
      <c r="G8" s="180">
        <v>8554.2284849103253</v>
      </c>
      <c r="H8" s="180">
        <v>8708.7606224902283</v>
      </c>
      <c r="I8" s="180">
        <v>8874.8366875611173</v>
      </c>
      <c r="J8" s="180">
        <v>9044.0798231929057</v>
      </c>
      <c r="K8" s="180">
        <v>9225.6397256434993</v>
      </c>
      <c r="L8" s="180">
        <v>9410.8444431357912</v>
      </c>
      <c r="M8" s="99">
        <f t="shared" si="1"/>
        <v>8672.8568179068061</v>
      </c>
      <c r="N8" s="167">
        <f t="shared" si="2"/>
        <v>722.73806815890055</v>
      </c>
      <c r="O8" s="160"/>
      <c r="P8" s="161"/>
      <c r="Q8" s="162"/>
      <c r="R8" s="104"/>
    </row>
    <row r="9" spans="1:18" x14ac:dyDescent="0.2">
      <c r="A9" s="170" t="s">
        <v>147</v>
      </c>
      <c r="B9" s="97"/>
      <c r="C9" s="180">
        <v>5763.205006184</v>
      </c>
      <c r="D9" s="180">
        <v>6252.8367405595309</v>
      </c>
      <c r="E9" s="180">
        <v>5452.8837880897681</v>
      </c>
      <c r="F9" s="180">
        <v>6319.8899241669769</v>
      </c>
      <c r="G9" s="180">
        <v>4622.2290078591759</v>
      </c>
      <c r="H9" s="180">
        <v>5613.1790898423278</v>
      </c>
      <c r="I9" s="180">
        <v>5315.5418274260528</v>
      </c>
      <c r="J9" s="180">
        <v>4407.4246318092182</v>
      </c>
      <c r="K9" s="180">
        <v>5028.3045013048286</v>
      </c>
      <c r="L9" s="180">
        <v>3928.5369934967412</v>
      </c>
      <c r="M9" s="99">
        <f t="shared" si="1"/>
        <v>5270.4031510738623</v>
      </c>
      <c r="N9" s="174">
        <f t="shared" si="2"/>
        <v>439.20026258948855</v>
      </c>
      <c r="O9" s="160"/>
      <c r="P9" s="161"/>
      <c r="Q9" s="157"/>
    </row>
    <row r="10" spans="1:18" x14ac:dyDescent="0.2">
      <c r="A10" s="169" t="s">
        <v>148</v>
      </c>
      <c r="B10" s="97"/>
      <c r="C10" s="180">
        <v>12148.365051533332</v>
      </c>
      <c r="D10" s="180">
        <v>19144.491737996093</v>
      </c>
      <c r="E10" s="180">
        <v>15393.933989748068</v>
      </c>
      <c r="F10" s="180">
        <v>25531.589152792814</v>
      </c>
      <c r="G10" s="180">
        <v>13030.138660977953</v>
      </c>
      <c r="H10" s="180">
        <v>25323.644904245517</v>
      </c>
      <c r="I10" s="180">
        <v>24133.733266465497</v>
      </c>
      <c r="J10" s="180">
        <v>17854.670288856025</v>
      </c>
      <c r="K10" s="180">
        <v>24316.944044985681</v>
      </c>
      <c r="L10" s="180">
        <v>16438.577411263308</v>
      </c>
      <c r="M10" s="99">
        <f t="shared" si="1"/>
        <v>19331.60885088643</v>
      </c>
      <c r="N10" s="168">
        <f t="shared" si="2"/>
        <v>1610.9674042405359</v>
      </c>
      <c r="O10" s="161"/>
      <c r="P10" s="161"/>
      <c r="Q10" s="157"/>
    </row>
    <row r="11" spans="1:18" x14ac:dyDescent="0.2">
      <c r="A11" s="97" t="s">
        <v>149</v>
      </c>
      <c r="B11" s="97"/>
      <c r="C11" s="180">
        <v>8858.583511289864</v>
      </c>
      <c r="D11" s="180">
        <v>9000.8523624811824</v>
      </c>
      <c r="E11" s="180">
        <v>9145.4060514226312</v>
      </c>
      <c r="F11" s="180">
        <v>9310.6818295839403</v>
      </c>
      <c r="G11" s="180">
        <v>9478.9444716081853</v>
      </c>
      <c r="H11" s="180">
        <v>9659.783774237525</v>
      </c>
      <c r="I11" s="180">
        <v>9844.073129082426</v>
      </c>
      <c r="J11" s="180">
        <v>10041.781493806915</v>
      </c>
      <c r="K11" s="180">
        <v>10243.460633328536</v>
      </c>
      <c r="L11" s="180">
        <v>10459.495218085434</v>
      </c>
      <c r="M11" s="99">
        <f t="shared" si="1"/>
        <v>9604.3062474926646</v>
      </c>
      <c r="N11" s="158">
        <f t="shared" si="2"/>
        <v>800.35885395772209</v>
      </c>
      <c r="O11" s="161"/>
      <c r="P11" s="161"/>
      <c r="Q11" s="157"/>
    </row>
    <row r="12" spans="1:18" x14ac:dyDescent="0.2">
      <c r="A12" s="171" t="s">
        <v>150</v>
      </c>
      <c r="B12" s="97"/>
      <c r="C12" s="180">
        <v>1562.8183200000001</v>
      </c>
      <c r="D12" s="180">
        <v>1578.4465031999998</v>
      </c>
      <c r="E12" s="180">
        <v>1594.2309682319999</v>
      </c>
      <c r="F12" s="180">
        <v>1613.361739850784</v>
      </c>
      <c r="G12" s="180">
        <v>1632.7220807289932</v>
      </c>
      <c r="H12" s="180">
        <v>1653.9474677784699</v>
      </c>
      <c r="I12" s="180">
        <v>1675.4487848595898</v>
      </c>
      <c r="J12" s="180">
        <v>1698.9050678476237</v>
      </c>
      <c r="K12" s="180">
        <v>1722.6897387974905</v>
      </c>
      <c r="L12" s="180">
        <v>1748.5300848794529</v>
      </c>
      <c r="M12" s="99">
        <f t="shared" si="1"/>
        <v>1648.1100756174405</v>
      </c>
      <c r="N12" s="172">
        <f t="shared" si="2"/>
        <v>137.34250630145337</v>
      </c>
      <c r="O12" s="161"/>
      <c r="P12" s="161"/>
      <c r="Q12" s="157"/>
    </row>
    <row r="13" spans="1:18" x14ac:dyDescent="0.2">
      <c r="A13" s="97" t="s">
        <v>151</v>
      </c>
      <c r="B13" s="97"/>
      <c r="C13" s="180">
        <v>75155.245705298177</v>
      </c>
      <c r="D13" s="180">
        <v>83501.885668783376</v>
      </c>
      <c r="E13" s="180">
        <v>79841.824819149551</v>
      </c>
      <c r="F13" s="180">
        <v>91894.603079824679</v>
      </c>
      <c r="G13" s="180">
        <v>78770.735859128414</v>
      </c>
      <c r="H13" s="180">
        <v>93202.619294451608</v>
      </c>
      <c r="I13" s="180">
        <v>92892.854874201497</v>
      </c>
      <c r="J13" s="180">
        <v>86960.683042474673</v>
      </c>
      <c r="K13" s="180">
        <v>95332.82557678716</v>
      </c>
      <c r="L13" s="180">
        <v>87726.514229999069</v>
      </c>
      <c r="M13" s="99">
        <f>AVERAGE(C13:L13)</f>
        <v>86527.979215009807</v>
      </c>
      <c r="N13" s="186">
        <f>+M13/12</f>
        <v>7210.6649345841506</v>
      </c>
      <c r="O13" s="161"/>
    </row>
    <row r="15" spans="1:18" x14ac:dyDescent="0.2">
      <c r="L15" t="s">
        <v>214</v>
      </c>
      <c r="M15" s="173">
        <f>+N7+N11</f>
        <v>4300.4166932937742</v>
      </c>
      <c r="N15" s="107"/>
    </row>
    <row r="16" spans="1:18" x14ac:dyDescent="0.2">
      <c r="N16" s="108"/>
    </row>
    <row r="17" spans="1:15" x14ac:dyDescent="0.2">
      <c r="O17" s="157">
        <f>+O13/N13</f>
        <v>0</v>
      </c>
    </row>
    <row r="18" spans="1:15" x14ac:dyDescent="0.2">
      <c r="I18" s="162"/>
    </row>
    <row r="21" spans="1:15" ht="48" x14ac:dyDescent="0.2">
      <c r="A21" s="90" t="s">
        <v>153</v>
      </c>
      <c r="B21" s="90" t="s">
        <v>141</v>
      </c>
      <c r="C21" s="103" t="s">
        <v>154</v>
      </c>
    </row>
    <row r="22" spans="1:15" x14ac:dyDescent="0.2">
      <c r="A22" s="89">
        <v>172</v>
      </c>
      <c r="B22" s="91">
        <f>+A22/A24</f>
        <v>0.55663430420711979</v>
      </c>
      <c r="C22" s="89">
        <v>50</v>
      </c>
    </row>
    <row r="23" spans="1:15" x14ac:dyDescent="0.2">
      <c r="A23" s="89">
        <v>137</v>
      </c>
      <c r="B23" s="91">
        <f>+A23/A24</f>
        <v>0.44336569579288027</v>
      </c>
      <c r="C23" s="102">
        <f>+B23*C22</f>
        <v>22.168284789644012</v>
      </c>
    </row>
    <row r="24" spans="1:15" x14ac:dyDescent="0.2">
      <c r="A24" s="89">
        <v>309</v>
      </c>
      <c r="B24" s="101">
        <f>SUM(B22:B23)</f>
        <v>1</v>
      </c>
      <c r="C24" s="89"/>
    </row>
  </sheetData>
  <mergeCells count="1">
    <mergeCell ref="A6:B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M36"/>
  <sheetViews>
    <sheetView zoomScale="110" zoomScaleNormal="110" workbookViewId="0">
      <selection activeCell="L15" sqref="L15"/>
    </sheetView>
  </sheetViews>
  <sheetFormatPr baseColWidth="10" defaultColWidth="11.5" defaultRowHeight="12" x14ac:dyDescent="0.15"/>
  <cols>
    <col min="1" max="1" width="16.33203125" style="106" customWidth="1"/>
    <col min="2" max="2" width="13.5" style="106" customWidth="1"/>
    <col min="3" max="3" width="12.1640625" style="106" customWidth="1"/>
    <col min="4" max="4" width="14.1640625" style="106" customWidth="1"/>
    <col min="5" max="5" width="14.33203125" style="106" customWidth="1"/>
    <col min="6" max="6" width="13.33203125" style="106" customWidth="1"/>
    <col min="7" max="8" width="14" style="106" customWidth="1"/>
    <col min="9" max="9" width="12.6640625" style="106" customWidth="1"/>
    <col min="10" max="10" width="14.1640625" style="106" customWidth="1"/>
    <col min="11" max="11" width="13.6640625" style="106" customWidth="1"/>
    <col min="12" max="12" width="15" style="106" customWidth="1"/>
    <col min="13" max="13" width="13.5" style="106" customWidth="1"/>
    <col min="14" max="16384" width="11.5" style="106"/>
  </cols>
  <sheetData>
    <row r="2" spans="1:13" x14ac:dyDescent="0.15">
      <c r="A2" s="200" t="s">
        <v>212</v>
      </c>
      <c r="B2" s="200"/>
      <c r="C2" s="200"/>
      <c r="D2" s="200"/>
      <c r="E2" s="200"/>
      <c r="F2" s="200"/>
      <c r="G2" s="200"/>
      <c r="H2" s="200"/>
      <c r="I2" s="200"/>
      <c r="J2" s="200"/>
      <c r="K2" s="200"/>
      <c r="L2" s="200"/>
    </row>
    <row r="3" spans="1:13" x14ac:dyDescent="0.15">
      <c r="A3" s="200" t="s">
        <v>155</v>
      </c>
      <c r="B3" s="200"/>
      <c r="C3" s="200"/>
      <c r="D3" s="200"/>
      <c r="E3" s="200"/>
      <c r="F3" s="200"/>
      <c r="G3" s="200"/>
      <c r="H3" s="200"/>
      <c r="I3" s="200"/>
      <c r="J3" s="200"/>
      <c r="K3" s="200"/>
      <c r="L3" s="200"/>
    </row>
    <row r="4" spans="1:13" x14ac:dyDescent="0.15">
      <c r="A4" s="128"/>
    </row>
    <row r="6" spans="1:13" ht="37.5" customHeight="1" x14ac:dyDescent="0.15">
      <c r="A6" s="124" t="s">
        <v>175</v>
      </c>
      <c r="B6" s="124" t="s">
        <v>137</v>
      </c>
      <c r="C6" s="124" t="s">
        <v>213</v>
      </c>
      <c r="D6" s="124" t="s">
        <v>138</v>
      </c>
      <c r="E6" s="124" t="s">
        <v>139</v>
      </c>
      <c r="F6" s="124" t="s">
        <v>140</v>
      </c>
      <c r="G6" s="124" t="s">
        <v>181</v>
      </c>
      <c r="H6" s="124" t="s">
        <v>206</v>
      </c>
      <c r="I6" s="124" t="s">
        <v>205</v>
      </c>
      <c r="J6" s="124" t="s">
        <v>204</v>
      </c>
      <c r="K6" s="124" t="s">
        <v>221</v>
      </c>
    </row>
    <row r="8" spans="1:13" x14ac:dyDescent="0.15">
      <c r="A8" s="148">
        <v>54</v>
      </c>
      <c r="B8" s="148">
        <f>K22</f>
        <v>486</v>
      </c>
      <c r="C8" s="149">
        <f>+B8*B23</f>
        <v>12838.5</v>
      </c>
      <c r="D8" s="188">
        <f>+D19*B23</f>
        <v>6954.1875</v>
      </c>
      <c r="E8" s="150">
        <f>+'COSTOS OPERACIONALES '!N13</f>
        <v>7210.6649345841506</v>
      </c>
      <c r="F8" s="151">
        <f>+E8/C8</f>
        <v>0.56164387853597775</v>
      </c>
      <c r="G8" s="149">
        <f>+E8/D8</f>
        <v>1.036881006527959</v>
      </c>
      <c r="H8" s="149">
        <f>+G8/0.9</f>
        <v>1.1520900072532878</v>
      </c>
      <c r="I8" s="152">
        <f>F36</f>
        <v>0.93500000000000005</v>
      </c>
      <c r="J8" s="153">
        <f>+(H8-I8)/I8</f>
        <v>0.23218182593934517</v>
      </c>
      <c r="K8" s="187">
        <f>J8</f>
        <v>0.23218182593934517</v>
      </c>
      <c r="L8" s="185"/>
    </row>
    <row r="9" spans="1:13" x14ac:dyDescent="0.15">
      <c r="B9" s="121"/>
      <c r="C9" s="121"/>
      <c r="F9" s="122"/>
    </row>
    <row r="10" spans="1:13" x14ac:dyDescent="0.15">
      <c r="K10" s="175"/>
      <c r="M10" s="125"/>
    </row>
    <row r="11" spans="1:13" x14ac:dyDescent="0.15">
      <c r="K11" s="176"/>
    </row>
    <row r="13" spans="1:13" ht="13" x14ac:dyDescent="0.15">
      <c r="B13" s="129"/>
      <c r="C13" s="119"/>
      <c r="D13" s="119"/>
      <c r="E13" s="119"/>
      <c r="F13" s="119"/>
      <c r="G13" s="119" t="s">
        <v>180</v>
      </c>
      <c r="H13" s="119"/>
      <c r="I13" s="119"/>
    </row>
    <row r="14" spans="1:13" x14ac:dyDescent="0.15">
      <c r="A14" s="201" t="s">
        <v>158</v>
      </c>
      <c r="B14" s="202"/>
      <c r="C14" s="202"/>
      <c r="D14" s="203"/>
      <c r="G14" s="201" t="s">
        <v>159</v>
      </c>
      <c r="H14" s="202"/>
      <c r="I14" s="203"/>
    </row>
    <row r="15" spans="1:13" ht="48.75" customHeight="1" x14ac:dyDescent="0.15">
      <c r="A15" s="130" t="s">
        <v>167</v>
      </c>
      <c r="B15" s="131" t="s">
        <v>177</v>
      </c>
      <c r="C15" s="131" t="s">
        <v>179</v>
      </c>
      <c r="D15" s="132" t="s">
        <v>178</v>
      </c>
      <c r="G15" s="131" t="s">
        <v>176</v>
      </c>
      <c r="H15" s="131" t="s">
        <v>168</v>
      </c>
      <c r="I15" s="131" t="s">
        <v>165</v>
      </c>
    </row>
    <row r="16" spans="1:13" x14ac:dyDescent="0.15">
      <c r="A16" s="133">
        <v>24</v>
      </c>
      <c r="B16" s="133">
        <f>+A16*2</f>
        <v>48</v>
      </c>
      <c r="C16" s="134">
        <f>+I16</f>
        <v>0.625</v>
      </c>
      <c r="D16" s="135">
        <f>+B16*(1+C16)</f>
        <v>78</v>
      </c>
      <c r="G16" s="136">
        <v>15</v>
      </c>
      <c r="H16" s="136">
        <f>+A16</f>
        <v>24</v>
      </c>
      <c r="I16" s="137">
        <f>+G16/H16</f>
        <v>0.625</v>
      </c>
    </row>
    <row r="18" spans="1:11" ht="24" customHeight="1" x14ac:dyDescent="0.15">
      <c r="A18" s="138" t="s">
        <v>163</v>
      </c>
      <c r="B18" s="204" t="s">
        <v>169</v>
      </c>
      <c r="C18" s="205"/>
      <c r="D18" s="131" t="s">
        <v>173</v>
      </c>
    </row>
    <row r="19" spans="1:11" ht="26.25" customHeight="1" x14ac:dyDescent="0.15">
      <c r="A19" s="136">
        <f>+D16*H20</f>
        <v>156</v>
      </c>
      <c r="B19" s="133">
        <f>+D16*0.55</f>
        <v>42.900000000000006</v>
      </c>
      <c r="C19" s="136">
        <f>+B19*H21</f>
        <v>107.25000000000001</v>
      </c>
      <c r="D19" s="159">
        <f>+A19+C19</f>
        <v>263.25</v>
      </c>
      <c r="G19" s="204" t="s">
        <v>166</v>
      </c>
      <c r="H19" s="205"/>
      <c r="J19" s="136" t="s">
        <v>156</v>
      </c>
      <c r="K19" s="133">
        <v>4.5</v>
      </c>
    </row>
    <row r="20" spans="1:11" ht="21" customHeight="1" x14ac:dyDescent="0.15">
      <c r="G20" s="139" t="s">
        <v>162</v>
      </c>
      <c r="H20" s="136">
        <v>2</v>
      </c>
      <c r="J20" s="136" t="s">
        <v>157</v>
      </c>
      <c r="K20" s="140">
        <f>+A8</f>
        <v>54</v>
      </c>
    </row>
    <row r="21" spans="1:11" ht="39" customHeight="1" x14ac:dyDescent="0.15">
      <c r="A21" s="198" t="s">
        <v>136</v>
      </c>
      <c r="B21" s="199"/>
      <c r="G21" s="139" t="s">
        <v>160</v>
      </c>
      <c r="H21" s="136">
        <v>2.5</v>
      </c>
      <c r="J21" s="131" t="s">
        <v>174</v>
      </c>
      <c r="K21" s="136">
        <v>2</v>
      </c>
    </row>
    <row r="22" spans="1:11" ht="27" customHeight="1" x14ac:dyDescent="0.15">
      <c r="A22" s="147" t="s">
        <v>171</v>
      </c>
      <c r="B22" s="120">
        <v>47.5</v>
      </c>
      <c r="G22" s="141" t="s">
        <v>161</v>
      </c>
      <c r="H22" s="142">
        <f>SUM(H20:H21)</f>
        <v>4.5</v>
      </c>
      <c r="J22" s="136" t="s">
        <v>137</v>
      </c>
      <c r="K22" s="127">
        <f>+K19*K20*K21</f>
        <v>486</v>
      </c>
    </row>
    <row r="23" spans="1:11" ht="19.5" customHeight="1" x14ac:dyDescent="0.15">
      <c r="A23" s="147" t="s">
        <v>172</v>
      </c>
      <c r="B23" s="118">
        <v>26.416666666666668</v>
      </c>
    </row>
    <row r="25" spans="1:11" x14ac:dyDescent="0.15">
      <c r="A25" s="206" t="s">
        <v>135</v>
      </c>
      <c r="B25" s="206"/>
      <c r="C25" s="206"/>
      <c r="F25" s="128"/>
      <c r="G25" s="106" t="s">
        <v>209</v>
      </c>
      <c r="J25" s="143"/>
    </row>
    <row r="26" spans="1:11" x14ac:dyDescent="0.15">
      <c r="A26" s="197" t="s">
        <v>155</v>
      </c>
      <c r="B26" s="197"/>
      <c r="C26" s="144">
        <v>21</v>
      </c>
      <c r="G26" s="106" t="s">
        <v>210</v>
      </c>
    </row>
    <row r="27" spans="1:11" x14ac:dyDescent="0.15">
      <c r="A27" s="197" t="s">
        <v>208</v>
      </c>
      <c r="B27" s="197"/>
      <c r="C27" s="144">
        <v>10</v>
      </c>
    </row>
    <row r="28" spans="1:11" x14ac:dyDescent="0.15">
      <c r="C28" s="136">
        <f>SUM(C26:C27)</f>
        <v>31</v>
      </c>
    </row>
    <row r="29" spans="1:11" x14ac:dyDescent="0.15">
      <c r="F29" s="128"/>
    </row>
    <row r="30" spans="1:11" x14ac:dyDescent="0.15">
      <c r="A30" s="128" t="s">
        <v>223</v>
      </c>
    </row>
    <row r="31" spans="1:11" x14ac:dyDescent="0.15">
      <c r="A31" s="106" t="s">
        <v>228</v>
      </c>
      <c r="C31" s="106">
        <v>78</v>
      </c>
      <c r="D31" s="106" t="s">
        <v>229</v>
      </c>
      <c r="E31" s="106" t="s">
        <v>230</v>
      </c>
      <c r="F31" s="106" t="s">
        <v>227</v>
      </c>
    </row>
    <row r="32" spans="1:11" x14ac:dyDescent="0.15">
      <c r="A32" s="106" t="s">
        <v>224</v>
      </c>
      <c r="C32" s="189">
        <v>0.25</v>
      </c>
      <c r="D32" s="106">
        <v>2</v>
      </c>
      <c r="E32" s="190">
        <f>C32*C31</f>
        <v>19.5</v>
      </c>
      <c r="F32" s="191">
        <f>E32*D32</f>
        <v>39</v>
      </c>
    </row>
    <row r="33" spans="1:6" ht="31.5" customHeight="1" x14ac:dyDescent="0.15">
      <c r="A33" s="106" t="s">
        <v>225</v>
      </c>
      <c r="C33" s="189">
        <v>0.63</v>
      </c>
      <c r="D33" s="106">
        <v>0.5</v>
      </c>
      <c r="E33" s="190">
        <f>C33*C31</f>
        <v>49.14</v>
      </c>
      <c r="F33" s="191">
        <f>E33*D33</f>
        <v>24.57</v>
      </c>
    </row>
    <row r="34" spans="1:6" x14ac:dyDescent="0.15">
      <c r="A34" s="106" t="s">
        <v>225</v>
      </c>
      <c r="C34" s="189">
        <v>0.12</v>
      </c>
      <c r="D34" s="106">
        <v>1</v>
      </c>
      <c r="E34" s="106">
        <f>C34*C31</f>
        <v>9.36</v>
      </c>
      <c r="F34" s="191">
        <f>E34*D34</f>
        <v>9.36</v>
      </c>
    </row>
    <row r="35" spans="1:6" x14ac:dyDescent="0.15">
      <c r="E35" s="192" t="s">
        <v>227</v>
      </c>
      <c r="F35" s="193">
        <f>SUM(F32:F34)</f>
        <v>72.930000000000007</v>
      </c>
    </row>
    <row r="36" spans="1:6" x14ac:dyDescent="0.15">
      <c r="E36" s="192" t="s">
        <v>226</v>
      </c>
      <c r="F36" s="193">
        <f>F35/C31</f>
        <v>0.93500000000000005</v>
      </c>
    </row>
  </sheetData>
  <mergeCells count="10">
    <mergeCell ref="A26:B26"/>
    <mergeCell ref="A27:B27"/>
    <mergeCell ref="A21:B21"/>
    <mergeCell ref="A2:L2"/>
    <mergeCell ref="A3:L3"/>
    <mergeCell ref="A14:D14"/>
    <mergeCell ref="G14:I14"/>
    <mergeCell ref="B18:C18"/>
    <mergeCell ref="G19:H19"/>
    <mergeCell ref="A25:C25"/>
  </mergeCells>
  <pageMargins left="0.70866141732283472" right="0.70866141732283472" top="0.74803149606299213" bottom="0.74803149606299213" header="0.31496062992125984" footer="0.31496062992125984"/>
  <pageSetup paperSize="9" scale="79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02EB0C-5026-4E77-98AC-4F66DE9FE0DF}">
  <sheetPr>
    <tabColor theme="6" tint="-0.249977111117893"/>
  </sheetPr>
  <dimension ref="A1:X200"/>
  <sheetViews>
    <sheetView showGridLines="0" tabSelected="1" topLeftCell="A2" zoomScale="110" zoomScaleNormal="110" workbookViewId="0">
      <selection activeCell="I17" sqref="I17"/>
    </sheetView>
  </sheetViews>
  <sheetFormatPr baseColWidth="10" defaultColWidth="11.5" defaultRowHeight="12" x14ac:dyDescent="0.15"/>
  <cols>
    <col min="1" max="1" width="29" style="93" customWidth="1"/>
    <col min="2" max="6" width="9.6640625" style="93" customWidth="1"/>
    <col min="7" max="7" width="6.5" style="156" customWidth="1"/>
    <col min="8" max="8" width="9" style="93" customWidth="1"/>
    <col min="9" max="9" width="7.6640625" style="93" customWidth="1"/>
    <col min="10" max="10" width="11.5" style="93"/>
    <col min="11" max="11" width="17" style="95" bestFit="1" customWidth="1"/>
    <col min="12" max="19" width="11.5" style="95"/>
    <col min="20" max="16384" width="11.5" style="93"/>
  </cols>
  <sheetData>
    <row r="1" spans="1:24" ht="12" customHeight="1" x14ac:dyDescent="0.15">
      <c r="A1" s="210" t="s">
        <v>218</v>
      </c>
      <c r="B1" s="210"/>
      <c r="C1" s="210"/>
      <c r="D1" s="210"/>
      <c r="E1" s="210"/>
      <c r="F1" s="210"/>
      <c r="G1" s="93"/>
    </row>
    <row r="2" spans="1:24" ht="12" customHeight="1" x14ac:dyDescent="0.15">
      <c r="A2" s="210"/>
      <c r="B2" s="210"/>
      <c r="C2" s="210"/>
      <c r="D2" s="210"/>
      <c r="E2" s="210"/>
      <c r="F2" s="210"/>
      <c r="G2" s="93"/>
    </row>
    <row r="3" spans="1:24" ht="28.5" customHeight="1" x14ac:dyDescent="0.15">
      <c r="A3" s="146"/>
      <c r="B3" s="146"/>
      <c r="G3" s="146"/>
    </row>
    <row r="4" spans="1:24" ht="29.25" customHeight="1" x14ac:dyDescent="0.15">
      <c r="A4" s="166" t="s">
        <v>215</v>
      </c>
      <c r="B4" s="166"/>
      <c r="C4" s="211" t="s">
        <v>211</v>
      </c>
      <c r="D4" s="212"/>
      <c r="E4" s="155">
        <f>+'DATOS BASE '!K8</f>
        <v>0.23218182593934517</v>
      </c>
      <c r="G4" s="93"/>
    </row>
    <row r="5" spans="1:24" s="95" customFormat="1" ht="38.25" customHeight="1" x14ac:dyDescent="0.15">
      <c r="A5" s="164" t="s">
        <v>115</v>
      </c>
      <c r="B5" s="165" t="s">
        <v>114</v>
      </c>
      <c r="C5" s="165" t="s">
        <v>134</v>
      </c>
      <c r="D5" s="165" t="s">
        <v>142</v>
      </c>
      <c r="E5" s="208" t="s">
        <v>207</v>
      </c>
      <c r="F5" s="209"/>
      <c r="G5" s="93"/>
      <c r="H5" s="93"/>
      <c r="I5" s="93"/>
      <c r="J5" s="93"/>
      <c r="T5" s="93"/>
      <c r="U5" s="93"/>
      <c r="V5" s="93"/>
      <c r="W5" s="93"/>
      <c r="X5" s="93"/>
    </row>
    <row r="6" spans="1:24" s="95" customFormat="1" ht="20" customHeight="1" x14ac:dyDescent="0.15">
      <c r="A6" s="94" t="s">
        <v>116</v>
      </c>
      <c r="B6" s="110">
        <v>0.5</v>
      </c>
      <c r="C6" s="111">
        <f>+B6*(1+$E$4)</f>
        <v>0.61609091296967256</v>
      </c>
      <c r="D6" s="111">
        <f>+C6/2</f>
        <v>0.30804545648483628</v>
      </c>
      <c r="E6" s="213">
        <v>0.62</v>
      </c>
      <c r="F6" s="215">
        <f>+E6/2</f>
        <v>0.31</v>
      </c>
      <c r="G6" s="194"/>
      <c r="H6" s="93"/>
      <c r="I6" s="93"/>
      <c r="J6" s="93"/>
      <c r="T6" s="93"/>
      <c r="U6" s="93"/>
      <c r="V6" s="93"/>
      <c r="W6" s="93"/>
      <c r="X6" s="93"/>
    </row>
    <row r="7" spans="1:24" s="95" customFormat="1" ht="20" customHeight="1" x14ac:dyDescent="0.15">
      <c r="A7" s="94" t="s">
        <v>118</v>
      </c>
      <c r="B7" s="110">
        <v>0.5</v>
      </c>
      <c r="C7" s="111">
        <f t="shared" ref="C7:C19" si="0">+B7*(1+$E$4)</f>
        <v>0.61609091296967256</v>
      </c>
      <c r="D7" s="111">
        <f t="shared" ref="D7:D19" si="1">+C7/2</f>
        <v>0.30804545648483628</v>
      </c>
      <c r="E7" s="214"/>
      <c r="F7" s="216"/>
      <c r="G7" s="194"/>
      <c r="H7" s="93"/>
      <c r="I7" s="93"/>
      <c r="J7" s="93"/>
      <c r="T7" s="93"/>
      <c r="U7" s="93"/>
      <c r="V7" s="93"/>
      <c r="W7" s="93"/>
      <c r="X7" s="93"/>
    </row>
    <row r="8" spans="1:24" s="95" customFormat="1" ht="20" customHeight="1" x14ac:dyDescent="0.15">
      <c r="A8" s="94" t="s">
        <v>119</v>
      </c>
      <c r="B8" s="110">
        <v>0.75</v>
      </c>
      <c r="C8" s="111">
        <f t="shared" si="0"/>
        <v>0.92413636945450883</v>
      </c>
      <c r="D8" s="111">
        <f t="shared" si="1"/>
        <v>0.46206818472725442</v>
      </c>
      <c r="E8" s="112">
        <f>+C8</f>
        <v>0.92413636945450883</v>
      </c>
      <c r="F8" s="178">
        <v>0.46</v>
      </c>
      <c r="G8" s="194"/>
      <c r="H8" s="93"/>
      <c r="I8" s="93"/>
      <c r="J8" s="93"/>
      <c r="T8" s="93"/>
      <c r="U8" s="93"/>
      <c r="V8" s="93"/>
      <c r="W8" s="93"/>
      <c r="X8" s="93"/>
    </row>
    <row r="9" spans="1:24" s="95" customFormat="1" ht="20" customHeight="1" x14ac:dyDescent="0.15">
      <c r="A9" s="94" t="s">
        <v>120</v>
      </c>
      <c r="B9" s="110">
        <v>1</v>
      </c>
      <c r="C9" s="111">
        <f t="shared" si="0"/>
        <v>1.2321818259393451</v>
      </c>
      <c r="D9" s="111">
        <f t="shared" si="1"/>
        <v>0.61609091296967256</v>
      </c>
      <c r="E9" s="112">
        <f t="shared" ref="E9:E19" si="2">+C9</f>
        <v>1.2321818259393451</v>
      </c>
      <c r="F9" s="178">
        <v>0.61</v>
      </c>
      <c r="G9" s="194"/>
      <c r="H9" s="93"/>
      <c r="I9" s="93"/>
      <c r="J9" s="93"/>
      <c r="T9" s="93"/>
      <c r="U9" s="93"/>
      <c r="V9" s="93"/>
      <c r="W9" s="93"/>
      <c r="X9" s="93"/>
    </row>
    <row r="10" spans="1:24" s="95" customFormat="1" ht="20" customHeight="1" x14ac:dyDescent="0.15">
      <c r="A10" s="154" t="s">
        <v>121</v>
      </c>
      <c r="B10" s="145">
        <v>1.25</v>
      </c>
      <c r="C10" s="111">
        <f t="shared" si="0"/>
        <v>1.5402272824241814</v>
      </c>
      <c r="D10" s="111">
        <f t="shared" si="1"/>
        <v>0.77011364121209069</v>
      </c>
      <c r="E10" s="112">
        <f t="shared" si="2"/>
        <v>1.5402272824241814</v>
      </c>
      <c r="F10" s="178">
        <v>0.77</v>
      </c>
      <c r="G10" s="194"/>
      <c r="H10" s="93"/>
      <c r="I10" s="93"/>
      <c r="J10" s="93"/>
      <c r="T10" s="93"/>
      <c r="U10" s="93"/>
      <c r="V10" s="93"/>
      <c r="W10" s="93"/>
      <c r="X10" s="93"/>
    </row>
    <row r="11" spans="1:24" s="95" customFormat="1" ht="20" customHeight="1" x14ac:dyDescent="0.15">
      <c r="A11" s="154" t="s">
        <v>117</v>
      </c>
      <c r="B11" s="145">
        <v>1.5</v>
      </c>
      <c r="C11" s="111">
        <f t="shared" si="0"/>
        <v>1.8482727389090177</v>
      </c>
      <c r="D11" s="111">
        <f t="shared" si="1"/>
        <v>0.92413636945450883</v>
      </c>
      <c r="E11" s="112">
        <f t="shared" si="2"/>
        <v>1.8482727389090177</v>
      </c>
      <c r="F11" s="178">
        <v>0.92</v>
      </c>
      <c r="G11" s="194"/>
      <c r="H11" s="93"/>
      <c r="I11" s="93"/>
      <c r="J11" s="93"/>
      <c r="T11" s="93"/>
      <c r="U11" s="93"/>
      <c r="V11" s="93"/>
      <c r="W11" s="93"/>
      <c r="X11" s="93"/>
    </row>
    <row r="12" spans="1:24" s="95" customFormat="1" ht="20" customHeight="1" x14ac:dyDescent="0.15">
      <c r="A12" s="181" t="s">
        <v>122</v>
      </c>
      <c r="B12" s="182">
        <v>2</v>
      </c>
      <c r="C12" s="111">
        <f t="shared" si="0"/>
        <v>2.4643636518786902</v>
      </c>
      <c r="D12" s="111">
        <f t="shared" si="1"/>
        <v>1.2321818259393451</v>
      </c>
      <c r="E12" s="177">
        <f t="shared" si="2"/>
        <v>2.4643636518786902</v>
      </c>
      <c r="F12" s="177">
        <v>1.23</v>
      </c>
      <c r="G12" s="194"/>
      <c r="H12" s="93"/>
      <c r="I12" s="93"/>
      <c r="J12" s="93"/>
      <c r="T12" s="93"/>
      <c r="U12" s="93"/>
      <c r="V12" s="93"/>
      <c r="W12" s="93"/>
      <c r="X12" s="93"/>
    </row>
    <row r="13" spans="1:24" s="95" customFormat="1" ht="20" customHeight="1" x14ac:dyDescent="0.15">
      <c r="A13" s="94" t="s">
        <v>123</v>
      </c>
      <c r="B13" s="110">
        <v>0.5</v>
      </c>
      <c r="C13" s="111">
        <f t="shared" si="0"/>
        <v>0.61609091296967256</v>
      </c>
      <c r="D13" s="111">
        <f t="shared" si="1"/>
        <v>0.30804545648483628</v>
      </c>
      <c r="E13" s="112">
        <f t="shared" si="2"/>
        <v>0.61609091296967256</v>
      </c>
      <c r="F13" s="178">
        <v>0.31</v>
      </c>
      <c r="G13" s="194"/>
      <c r="H13" s="93"/>
      <c r="I13" s="93"/>
      <c r="J13" s="93"/>
      <c r="T13" s="93"/>
      <c r="U13" s="93"/>
      <c r="V13" s="93"/>
      <c r="W13" s="93"/>
      <c r="X13" s="93"/>
    </row>
    <row r="14" spans="1:24" s="95" customFormat="1" ht="20" customHeight="1" x14ac:dyDescent="0.15">
      <c r="A14" s="94" t="s">
        <v>124</v>
      </c>
      <c r="B14" s="110">
        <v>0.75</v>
      </c>
      <c r="C14" s="111">
        <f t="shared" si="0"/>
        <v>0.92413636945450883</v>
      </c>
      <c r="D14" s="111">
        <f t="shared" si="1"/>
        <v>0.46206818472725442</v>
      </c>
      <c r="E14" s="112">
        <f t="shared" si="2"/>
        <v>0.92413636945450883</v>
      </c>
      <c r="F14" s="178">
        <v>0.46</v>
      </c>
      <c r="G14" s="194"/>
      <c r="H14" s="93"/>
      <c r="I14" s="93"/>
      <c r="J14" s="93"/>
      <c r="T14" s="93"/>
      <c r="U14" s="93"/>
      <c r="V14" s="93"/>
      <c r="W14" s="93"/>
      <c r="X14" s="93"/>
    </row>
    <row r="15" spans="1:24" s="95" customFormat="1" ht="20" customHeight="1" x14ac:dyDescent="0.15">
      <c r="A15" s="94" t="s">
        <v>125</v>
      </c>
      <c r="B15" s="110">
        <v>1</v>
      </c>
      <c r="C15" s="111">
        <f t="shared" si="0"/>
        <v>1.2321818259393451</v>
      </c>
      <c r="D15" s="111">
        <f t="shared" si="1"/>
        <v>0.61609091296967256</v>
      </c>
      <c r="E15" s="112">
        <f t="shared" si="2"/>
        <v>1.2321818259393451</v>
      </c>
      <c r="F15" s="178">
        <v>0.61</v>
      </c>
      <c r="G15" s="194"/>
      <c r="H15" s="93"/>
      <c r="I15" s="93"/>
      <c r="J15" s="93"/>
      <c r="T15" s="93"/>
      <c r="U15" s="93"/>
      <c r="V15" s="93"/>
      <c r="W15" s="93"/>
      <c r="X15" s="93"/>
    </row>
    <row r="16" spans="1:24" s="95" customFormat="1" ht="20" customHeight="1" x14ac:dyDescent="0.15">
      <c r="A16" s="94" t="s">
        <v>126</v>
      </c>
      <c r="B16" s="110">
        <v>1.25</v>
      </c>
      <c r="C16" s="111">
        <f t="shared" si="0"/>
        <v>1.5402272824241814</v>
      </c>
      <c r="D16" s="111">
        <f t="shared" si="1"/>
        <v>0.77011364121209069</v>
      </c>
      <c r="E16" s="112">
        <f t="shared" si="2"/>
        <v>1.5402272824241814</v>
      </c>
      <c r="F16" s="178">
        <v>0.77</v>
      </c>
      <c r="G16" s="194"/>
      <c r="H16" s="93"/>
      <c r="I16" s="93"/>
      <c r="J16" s="93"/>
      <c r="T16" s="93"/>
      <c r="U16" s="93"/>
      <c r="V16" s="93"/>
      <c r="W16" s="93"/>
      <c r="X16" s="93"/>
    </row>
    <row r="17" spans="1:24" s="95" customFormat="1" ht="20" customHeight="1" x14ac:dyDescent="0.15">
      <c r="A17" s="94" t="s">
        <v>127</v>
      </c>
      <c r="B17" s="110">
        <v>1.5</v>
      </c>
      <c r="C17" s="111">
        <f t="shared" si="0"/>
        <v>1.8482727389090177</v>
      </c>
      <c r="D17" s="111">
        <f t="shared" si="1"/>
        <v>0.92413636945450883</v>
      </c>
      <c r="E17" s="112">
        <f t="shared" si="2"/>
        <v>1.8482727389090177</v>
      </c>
      <c r="F17" s="178">
        <v>0.92</v>
      </c>
      <c r="G17" s="194"/>
      <c r="H17" s="93"/>
      <c r="I17" s="93"/>
      <c r="J17" s="93"/>
      <c r="T17" s="93"/>
      <c r="U17" s="93"/>
      <c r="V17" s="93"/>
      <c r="W17" s="93"/>
      <c r="X17" s="93"/>
    </row>
    <row r="18" spans="1:24" s="95" customFormat="1" ht="20" customHeight="1" x14ac:dyDescent="0.15">
      <c r="A18" s="94" t="s">
        <v>128</v>
      </c>
      <c r="B18" s="110">
        <v>1.75</v>
      </c>
      <c r="C18" s="111">
        <f t="shared" si="0"/>
        <v>2.1563181953938537</v>
      </c>
      <c r="D18" s="111">
        <f t="shared" si="1"/>
        <v>1.0781590976969269</v>
      </c>
      <c r="E18" s="112">
        <f t="shared" si="2"/>
        <v>2.1563181953938537</v>
      </c>
      <c r="F18" s="178">
        <v>1.08</v>
      </c>
      <c r="G18" s="194"/>
      <c r="H18" s="93"/>
      <c r="I18" s="93"/>
      <c r="J18" s="93"/>
      <c r="T18" s="93"/>
      <c r="U18" s="93"/>
      <c r="V18" s="93"/>
      <c r="W18" s="93"/>
      <c r="X18" s="93"/>
    </row>
    <row r="19" spans="1:24" s="95" customFormat="1" ht="20" customHeight="1" x14ac:dyDescent="0.15">
      <c r="A19" s="181" t="s">
        <v>129</v>
      </c>
      <c r="B19" s="182">
        <v>0.5</v>
      </c>
      <c r="C19" s="111">
        <f t="shared" si="0"/>
        <v>0.61609091296967256</v>
      </c>
      <c r="D19" s="111">
        <f t="shared" si="1"/>
        <v>0.30804545648483628</v>
      </c>
      <c r="E19" s="177">
        <f t="shared" si="2"/>
        <v>0.61609091296967256</v>
      </c>
      <c r="F19" s="177">
        <f t="shared" ref="F19" si="3">+D19</f>
        <v>0.30804545648483628</v>
      </c>
      <c r="G19" s="194"/>
      <c r="H19" s="93"/>
      <c r="I19" s="93"/>
      <c r="J19" s="93"/>
      <c r="T19" s="93"/>
      <c r="U19" s="93"/>
      <c r="V19" s="93"/>
      <c r="W19" s="93"/>
      <c r="X19" s="93"/>
    </row>
    <row r="20" spans="1:24" s="95" customFormat="1" x14ac:dyDescent="0.15">
      <c r="A20" s="93"/>
      <c r="G20" s="93"/>
      <c r="H20" s="93"/>
      <c r="I20" s="93"/>
      <c r="J20" s="93"/>
      <c r="T20" s="93"/>
      <c r="U20" s="93"/>
      <c r="V20" s="93"/>
      <c r="W20" s="93"/>
      <c r="X20" s="93"/>
    </row>
    <row r="21" spans="1:24" s="95" customFormat="1" x14ac:dyDescent="0.15">
      <c r="A21" s="93"/>
      <c r="B21" s="117"/>
      <c r="C21" s="93"/>
      <c r="D21" s="93"/>
      <c r="E21" s="93"/>
      <c r="F21" s="93"/>
      <c r="G21" s="156"/>
      <c r="H21" s="93"/>
      <c r="I21" s="109"/>
      <c r="J21" s="93"/>
      <c r="T21" s="93"/>
      <c r="U21" s="93"/>
      <c r="V21" s="93"/>
      <c r="W21" s="93"/>
      <c r="X21" s="93"/>
    </row>
    <row r="22" spans="1:24" s="95" customFormat="1" x14ac:dyDescent="0.15">
      <c r="A22" s="207" t="s">
        <v>222</v>
      </c>
      <c r="B22" s="207"/>
      <c r="C22" s="207"/>
      <c r="D22" s="207"/>
      <c r="E22" s="207"/>
      <c r="F22" s="207"/>
      <c r="G22" s="156"/>
      <c r="H22" s="93"/>
      <c r="I22" s="93"/>
      <c r="J22" s="93"/>
      <c r="T22" s="93"/>
      <c r="U22" s="93"/>
      <c r="V22" s="93"/>
      <c r="W22" s="93"/>
      <c r="X22" s="93"/>
    </row>
    <row r="23" spans="1:24" s="95" customFormat="1" x14ac:dyDescent="0.15">
      <c r="A23" s="207"/>
      <c r="B23" s="207"/>
      <c r="C23" s="207"/>
      <c r="D23" s="207"/>
      <c r="E23" s="207"/>
      <c r="F23" s="207"/>
      <c r="G23" s="113"/>
      <c r="H23" s="93"/>
      <c r="I23" s="109"/>
      <c r="J23" s="93"/>
      <c r="K23" s="114"/>
      <c r="T23" s="93"/>
      <c r="U23" s="93"/>
      <c r="V23" s="93"/>
      <c r="W23" s="93"/>
      <c r="X23" s="93"/>
    </row>
    <row r="24" spans="1:24" s="95" customFormat="1" x14ac:dyDescent="0.15">
      <c r="A24" s="93"/>
      <c r="B24" s="93"/>
      <c r="C24" s="93"/>
      <c r="D24" s="93"/>
      <c r="E24" s="93"/>
      <c r="F24" s="93"/>
      <c r="G24" s="156"/>
      <c r="H24" s="93"/>
      <c r="I24" s="109"/>
      <c r="J24" s="93"/>
      <c r="T24" s="93"/>
      <c r="U24" s="93"/>
      <c r="V24" s="93"/>
      <c r="W24" s="93"/>
      <c r="X24" s="93"/>
    </row>
    <row r="25" spans="1:24" s="95" customFormat="1" x14ac:dyDescent="0.15">
      <c r="A25" s="93"/>
      <c r="B25" s="93"/>
      <c r="C25" s="93"/>
      <c r="D25" s="93"/>
      <c r="E25" s="93"/>
      <c r="F25" s="93"/>
      <c r="G25" s="156"/>
      <c r="H25" s="93"/>
      <c r="I25" s="109"/>
      <c r="J25" s="93"/>
      <c r="T25" s="93"/>
      <c r="U25" s="93"/>
      <c r="V25" s="93"/>
      <c r="W25" s="93"/>
      <c r="X25" s="93"/>
    </row>
    <row r="26" spans="1:24" s="95" customFormat="1" x14ac:dyDescent="0.15">
      <c r="A26" s="93"/>
      <c r="B26" s="93"/>
      <c r="C26" s="93"/>
      <c r="D26" s="93"/>
      <c r="E26" s="93"/>
      <c r="F26" s="93"/>
      <c r="G26" s="156"/>
      <c r="H26" s="93"/>
      <c r="I26" s="109"/>
      <c r="J26" s="93"/>
      <c r="T26" s="93"/>
      <c r="U26" s="93"/>
      <c r="V26" s="93"/>
      <c r="W26" s="93"/>
      <c r="X26" s="93"/>
    </row>
    <row r="27" spans="1:24" s="95" customFormat="1" x14ac:dyDescent="0.15">
      <c r="A27" s="93"/>
      <c r="B27" s="93"/>
      <c r="C27" s="93"/>
      <c r="D27" s="93"/>
      <c r="E27" s="93"/>
      <c r="F27" s="93"/>
      <c r="G27" s="156"/>
      <c r="H27" s="93"/>
      <c r="I27" s="109"/>
      <c r="J27" s="93"/>
      <c r="T27" s="93"/>
      <c r="U27" s="93"/>
      <c r="V27" s="93"/>
      <c r="W27" s="93"/>
      <c r="X27" s="93"/>
    </row>
    <row r="28" spans="1:24" s="95" customFormat="1" x14ac:dyDescent="0.15">
      <c r="A28" s="93"/>
      <c r="B28" s="93"/>
      <c r="C28" s="93"/>
      <c r="D28" s="93"/>
      <c r="E28" s="93"/>
      <c r="F28" s="93"/>
      <c r="G28" s="156"/>
      <c r="H28" s="93"/>
      <c r="I28" s="109"/>
      <c r="J28" s="93"/>
      <c r="T28" s="93"/>
      <c r="U28" s="93"/>
      <c r="V28" s="93"/>
      <c r="W28" s="93"/>
      <c r="X28" s="93"/>
    </row>
    <row r="29" spans="1:24" s="95" customFormat="1" x14ac:dyDescent="0.15">
      <c r="A29" s="93"/>
      <c r="B29" s="93"/>
      <c r="C29" s="93"/>
      <c r="D29" s="93"/>
      <c r="E29" s="93"/>
      <c r="F29" s="93"/>
      <c r="G29" s="156"/>
      <c r="H29" s="93"/>
      <c r="I29" s="109"/>
      <c r="J29" s="93"/>
      <c r="T29" s="93"/>
      <c r="U29" s="93"/>
      <c r="V29" s="93"/>
      <c r="W29" s="93"/>
      <c r="X29" s="93"/>
    </row>
    <row r="30" spans="1:24" s="95" customFormat="1" x14ac:dyDescent="0.15">
      <c r="A30" s="93"/>
      <c r="B30" s="93"/>
      <c r="C30" s="93"/>
      <c r="D30" s="93"/>
      <c r="E30" s="93"/>
      <c r="F30" s="93"/>
      <c r="G30" s="156"/>
      <c r="H30" s="93"/>
      <c r="I30" s="109"/>
      <c r="J30" s="93"/>
      <c r="T30" s="93"/>
      <c r="U30" s="93"/>
      <c r="V30" s="93"/>
      <c r="W30" s="93"/>
      <c r="X30" s="93"/>
    </row>
    <row r="31" spans="1:24" s="95" customFormat="1" x14ac:dyDescent="0.15">
      <c r="A31" s="93"/>
      <c r="B31" s="93"/>
      <c r="C31" s="93"/>
      <c r="D31" s="93"/>
      <c r="E31" s="93"/>
      <c r="F31" s="93"/>
      <c r="G31" s="156"/>
      <c r="H31" s="93"/>
      <c r="I31" s="109"/>
      <c r="J31" s="93"/>
      <c r="T31" s="93"/>
      <c r="U31" s="93"/>
      <c r="V31" s="93"/>
      <c r="W31" s="93"/>
      <c r="X31" s="93"/>
    </row>
    <row r="32" spans="1:24" s="95" customFormat="1" x14ac:dyDescent="0.15">
      <c r="A32" s="93"/>
      <c r="B32" s="93"/>
      <c r="C32" s="93"/>
      <c r="D32" s="93"/>
      <c r="E32" s="93"/>
      <c r="F32" s="93"/>
      <c r="G32" s="113"/>
      <c r="H32" s="93"/>
      <c r="I32" s="109"/>
      <c r="J32" s="93"/>
      <c r="K32" s="115"/>
      <c r="T32" s="93"/>
      <c r="U32" s="93"/>
      <c r="V32" s="93"/>
      <c r="W32" s="93"/>
      <c r="X32" s="93"/>
    </row>
    <row r="33" spans="1:24" s="95" customFormat="1" x14ac:dyDescent="0.15">
      <c r="A33" s="93"/>
      <c r="B33" s="93"/>
      <c r="C33" s="93"/>
      <c r="D33" s="93"/>
      <c r="E33" s="93"/>
      <c r="F33" s="93"/>
      <c r="G33" s="156"/>
      <c r="H33" s="93"/>
      <c r="I33" s="109"/>
      <c r="J33" s="93"/>
      <c r="K33" s="115"/>
      <c r="T33" s="93"/>
      <c r="U33" s="93"/>
      <c r="V33" s="93"/>
      <c r="W33" s="93"/>
      <c r="X33" s="93"/>
    </row>
    <row r="34" spans="1:24" s="95" customFormat="1" x14ac:dyDescent="0.15">
      <c r="A34" s="93"/>
      <c r="B34" s="93"/>
      <c r="C34" s="93"/>
      <c r="D34" s="93"/>
      <c r="E34" s="93"/>
      <c r="F34" s="93"/>
      <c r="G34" s="156"/>
      <c r="H34" s="93"/>
      <c r="I34" s="109"/>
      <c r="J34" s="93"/>
      <c r="T34" s="93"/>
      <c r="U34" s="93"/>
      <c r="V34" s="93"/>
      <c r="W34" s="93"/>
      <c r="X34" s="93"/>
    </row>
    <row r="35" spans="1:24" s="95" customFormat="1" x14ac:dyDescent="0.15">
      <c r="A35" s="93"/>
      <c r="B35" s="93"/>
      <c r="C35" s="93"/>
      <c r="D35" s="93"/>
      <c r="E35" s="93"/>
      <c r="F35" s="93"/>
      <c r="G35" s="156"/>
      <c r="H35" s="93"/>
      <c r="I35" s="109"/>
      <c r="J35" s="93"/>
      <c r="T35" s="93"/>
      <c r="U35" s="93"/>
      <c r="V35" s="93"/>
      <c r="W35" s="93"/>
      <c r="X35" s="93"/>
    </row>
    <row r="36" spans="1:24" s="95" customFormat="1" x14ac:dyDescent="0.15">
      <c r="A36" s="93"/>
      <c r="B36" s="93"/>
      <c r="C36" s="93"/>
      <c r="D36" s="93"/>
      <c r="E36" s="93"/>
      <c r="F36" s="93"/>
      <c r="G36" s="156"/>
      <c r="H36" s="93"/>
      <c r="I36" s="109"/>
      <c r="J36" s="93"/>
      <c r="T36" s="93"/>
      <c r="U36" s="93"/>
      <c r="V36" s="93"/>
      <c r="W36" s="93"/>
      <c r="X36" s="93"/>
    </row>
    <row r="37" spans="1:24" s="95" customFormat="1" x14ac:dyDescent="0.15">
      <c r="A37" s="93"/>
      <c r="B37" s="93"/>
      <c r="C37" s="93"/>
      <c r="D37" s="93"/>
      <c r="E37" s="93"/>
      <c r="F37" s="93"/>
      <c r="G37" s="156"/>
      <c r="H37" s="93"/>
      <c r="I37" s="109"/>
      <c r="J37" s="93"/>
      <c r="T37" s="93"/>
      <c r="U37" s="93"/>
      <c r="V37" s="93"/>
      <c r="W37" s="93"/>
      <c r="X37" s="93"/>
    </row>
    <row r="38" spans="1:24" s="95" customFormat="1" x14ac:dyDescent="0.15">
      <c r="A38" s="93"/>
      <c r="B38" s="93"/>
      <c r="C38" s="93"/>
      <c r="D38" s="93"/>
      <c r="E38" s="93"/>
      <c r="F38" s="93"/>
      <c r="G38" s="156"/>
      <c r="H38" s="93"/>
      <c r="I38" s="109"/>
      <c r="J38" s="93"/>
      <c r="T38" s="93"/>
      <c r="U38" s="93"/>
      <c r="V38" s="93"/>
      <c r="W38" s="93"/>
      <c r="X38" s="93"/>
    </row>
    <row r="39" spans="1:24" s="95" customFormat="1" x14ac:dyDescent="0.15">
      <c r="A39" s="93"/>
      <c r="B39" s="93"/>
      <c r="C39" s="93"/>
      <c r="D39" s="93"/>
      <c r="E39" s="93"/>
      <c r="F39" s="93"/>
      <c r="G39" s="156"/>
      <c r="H39" s="93"/>
      <c r="I39" s="109"/>
      <c r="J39" s="93"/>
      <c r="T39" s="93"/>
      <c r="U39" s="93"/>
      <c r="V39" s="93"/>
      <c r="W39" s="93"/>
      <c r="X39" s="93"/>
    </row>
    <row r="40" spans="1:24" s="95" customFormat="1" x14ac:dyDescent="0.15">
      <c r="A40" s="93"/>
      <c r="B40" s="93"/>
      <c r="C40" s="93"/>
      <c r="D40" s="93"/>
      <c r="E40" s="93"/>
      <c r="F40" s="93"/>
      <c r="G40" s="156"/>
      <c r="H40" s="93"/>
      <c r="I40" s="109"/>
      <c r="J40" s="93"/>
      <c r="T40" s="93"/>
      <c r="U40" s="93"/>
      <c r="V40" s="93"/>
      <c r="W40" s="93"/>
      <c r="X40" s="93"/>
    </row>
    <row r="41" spans="1:24" s="95" customFormat="1" x14ac:dyDescent="0.15">
      <c r="A41" s="93"/>
      <c r="B41" s="93"/>
      <c r="C41" s="93"/>
      <c r="D41" s="93"/>
      <c r="E41" s="93"/>
      <c r="F41" s="93"/>
      <c r="G41" s="156"/>
      <c r="H41" s="93"/>
      <c r="I41" s="109"/>
      <c r="J41" s="93"/>
      <c r="T41" s="93"/>
      <c r="U41" s="93"/>
      <c r="V41" s="93"/>
      <c r="W41" s="93"/>
      <c r="X41" s="93"/>
    </row>
    <row r="42" spans="1:24" s="95" customFormat="1" x14ac:dyDescent="0.15">
      <c r="A42" s="93"/>
      <c r="B42" s="93"/>
      <c r="C42" s="93"/>
      <c r="D42" s="93"/>
      <c r="E42" s="93"/>
      <c r="F42" s="93"/>
      <c r="G42" s="156"/>
      <c r="H42" s="93"/>
      <c r="I42" s="109"/>
      <c r="J42" s="93"/>
      <c r="T42" s="93"/>
      <c r="U42" s="93"/>
      <c r="V42" s="93"/>
      <c r="W42" s="93"/>
      <c r="X42" s="93"/>
    </row>
    <row r="43" spans="1:24" s="95" customFormat="1" x14ac:dyDescent="0.15">
      <c r="A43" s="93"/>
      <c r="B43" s="93"/>
      <c r="C43" s="93"/>
      <c r="D43" s="93"/>
      <c r="E43" s="93"/>
      <c r="F43" s="93"/>
      <c r="G43" s="156"/>
      <c r="H43" s="93"/>
      <c r="I43" s="109"/>
      <c r="J43" s="93"/>
      <c r="T43" s="93"/>
      <c r="U43" s="93"/>
      <c r="V43" s="93"/>
      <c r="W43" s="93"/>
      <c r="X43" s="93"/>
    </row>
    <row r="44" spans="1:24" s="95" customFormat="1" x14ac:dyDescent="0.15">
      <c r="A44" s="93"/>
      <c r="B44" s="93"/>
      <c r="C44" s="93"/>
      <c r="D44" s="93"/>
      <c r="E44" s="93"/>
      <c r="F44" s="93"/>
      <c r="G44" s="113"/>
      <c r="H44" s="93"/>
      <c r="I44" s="109"/>
      <c r="J44" s="93"/>
      <c r="T44" s="93"/>
      <c r="U44" s="93"/>
      <c r="V44" s="93"/>
      <c r="W44" s="93"/>
      <c r="X44" s="93"/>
    </row>
    <row r="45" spans="1:24" s="95" customFormat="1" x14ac:dyDescent="0.15">
      <c r="A45" s="93"/>
      <c r="B45" s="93"/>
      <c r="C45" s="93"/>
      <c r="D45" s="93"/>
      <c r="E45" s="93"/>
      <c r="F45" s="93"/>
      <c r="G45" s="156"/>
      <c r="H45" s="93"/>
      <c r="I45" s="109"/>
      <c r="J45" s="93"/>
      <c r="T45" s="93"/>
      <c r="U45" s="93"/>
      <c r="V45" s="93"/>
      <c r="W45" s="93"/>
      <c r="X45" s="93"/>
    </row>
    <row r="46" spans="1:24" s="95" customFormat="1" x14ac:dyDescent="0.15">
      <c r="A46" s="93"/>
      <c r="B46" s="93"/>
      <c r="C46" s="93"/>
      <c r="D46" s="93"/>
      <c r="E46" s="93"/>
      <c r="F46" s="93"/>
      <c r="G46" s="156"/>
      <c r="H46" s="93"/>
      <c r="I46" s="109"/>
      <c r="J46" s="93"/>
      <c r="T46" s="93"/>
      <c r="U46" s="93"/>
      <c r="V46" s="93"/>
      <c r="W46" s="93"/>
      <c r="X46" s="93"/>
    </row>
    <row r="47" spans="1:24" s="95" customFormat="1" x14ac:dyDescent="0.15">
      <c r="A47" s="93"/>
      <c r="B47" s="93"/>
      <c r="C47" s="93"/>
      <c r="D47" s="93"/>
      <c r="E47" s="93"/>
      <c r="F47" s="93"/>
      <c r="G47" s="156"/>
      <c r="H47" s="93"/>
      <c r="I47" s="109"/>
      <c r="J47" s="93"/>
      <c r="T47" s="93"/>
      <c r="U47" s="93"/>
      <c r="V47" s="93"/>
      <c r="W47" s="93"/>
      <c r="X47" s="93"/>
    </row>
    <row r="48" spans="1:24" s="95" customFormat="1" x14ac:dyDescent="0.15">
      <c r="A48" s="93"/>
      <c r="B48" s="93"/>
      <c r="C48" s="93"/>
      <c r="D48" s="93"/>
      <c r="E48" s="93"/>
      <c r="F48" s="93"/>
      <c r="G48" s="156"/>
      <c r="H48" s="93"/>
      <c r="I48" s="109"/>
      <c r="J48" s="93"/>
      <c r="T48" s="93"/>
      <c r="U48" s="93"/>
      <c r="V48" s="93"/>
      <c r="W48" s="93"/>
      <c r="X48" s="93"/>
    </row>
    <row r="49" spans="1:24" s="95" customFormat="1" x14ac:dyDescent="0.15">
      <c r="A49" s="93"/>
      <c r="B49" s="93"/>
      <c r="C49" s="93"/>
      <c r="D49" s="93"/>
      <c r="E49" s="93"/>
      <c r="F49" s="93"/>
      <c r="G49" s="113"/>
      <c r="H49" s="93"/>
      <c r="I49" s="109"/>
      <c r="J49" s="93"/>
      <c r="T49" s="93"/>
      <c r="U49" s="93"/>
      <c r="V49" s="93"/>
      <c r="W49" s="93"/>
      <c r="X49" s="93"/>
    </row>
    <row r="50" spans="1:24" s="95" customFormat="1" x14ac:dyDescent="0.15">
      <c r="A50" s="93"/>
      <c r="B50" s="93"/>
      <c r="C50" s="93"/>
      <c r="D50" s="93"/>
      <c r="E50" s="93"/>
      <c r="F50" s="93"/>
      <c r="G50" s="156"/>
      <c r="H50" s="93"/>
      <c r="I50" s="109"/>
      <c r="J50" s="93"/>
      <c r="T50" s="93"/>
      <c r="U50" s="93"/>
      <c r="V50" s="93"/>
      <c r="W50" s="93"/>
      <c r="X50" s="93"/>
    </row>
    <row r="51" spans="1:24" s="95" customFormat="1" x14ac:dyDescent="0.15">
      <c r="A51" s="93"/>
      <c r="B51" s="93"/>
      <c r="C51" s="93"/>
      <c r="D51" s="93"/>
      <c r="E51" s="93"/>
      <c r="F51" s="93"/>
      <c r="G51" s="156"/>
      <c r="H51" s="93"/>
      <c r="I51" s="109"/>
      <c r="J51" s="93"/>
      <c r="T51" s="93"/>
      <c r="U51" s="93"/>
      <c r="V51" s="93"/>
      <c r="W51" s="93"/>
      <c r="X51" s="93"/>
    </row>
    <row r="52" spans="1:24" s="95" customFormat="1" x14ac:dyDescent="0.15">
      <c r="A52" s="93"/>
      <c r="B52" s="93"/>
      <c r="C52" s="93"/>
      <c r="D52" s="93"/>
      <c r="E52" s="93"/>
      <c r="F52" s="93"/>
      <c r="G52" s="156"/>
      <c r="H52" s="93"/>
      <c r="I52" s="109"/>
      <c r="J52" s="93"/>
      <c r="T52" s="93"/>
      <c r="U52" s="93"/>
      <c r="V52" s="93"/>
      <c r="W52" s="93"/>
      <c r="X52" s="93"/>
    </row>
    <row r="53" spans="1:24" s="95" customFormat="1" x14ac:dyDescent="0.15">
      <c r="A53" s="93"/>
      <c r="B53" s="93"/>
      <c r="C53" s="93"/>
      <c r="D53" s="93"/>
      <c r="E53" s="93"/>
      <c r="F53" s="93"/>
      <c r="G53" s="156"/>
      <c r="H53" s="93"/>
      <c r="I53" s="109"/>
      <c r="J53" s="93"/>
      <c r="T53" s="93"/>
      <c r="U53" s="93"/>
      <c r="V53" s="93"/>
      <c r="W53" s="93"/>
      <c r="X53" s="93"/>
    </row>
    <row r="54" spans="1:24" s="95" customFormat="1" x14ac:dyDescent="0.15">
      <c r="A54" s="93"/>
      <c r="B54" s="93"/>
      <c r="C54" s="93"/>
      <c r="D54" s="93"/>
      <c r="E54" s="93"/>
      <c r="F54" s="93"/>
      <c r="G54" s="156"/>
      <c r="H54" s="93"/>
      <c r="I54" s="109"/>
      <c r="J54" s="93"/>
      <c r="T54" s="93"/>
      <c r="U54" s="93"/>
      <c r="V54" s="93"/>
      <c r="W54" s="93"/>
      <c r="X54" s="93"/>
    </row>
    <row r="55" spans="1:24" s="95" customFormat="1" x14ac:dyDescent="0.15">
      <c r="A55" s="93"/>
      <c r="B55" s="93"/>
      <c r="C55" s="93"/>
      <c r="D55" s="93"/>
      <c r="E55" s="93"/>
      <c r="F55" s="93"/>
      <c r="G55" s="156"/>
      <c r="H55" s="93"/>
      <c r="I55" s="109"/>
      <c r="J55" s="93"/>
      <c r="T55" s="93"/>
      <c r="U55" s="93"/>
      <c r="V55" s="93"/>
      <c r="W55" s="93"/>
      <c r="X55" s="93"/>
    </row>
    <row r="56" spans="1:24" s="95" customFormat="1" x14ac:dyDescent="0.15">
      <c r="A56" s="93"/>
      <c r="B56" s="93"/>
      <c r="C56" s="93"/>
      <c r="D56" s="93"/>
      <c r="E56" s="93"/>
      <c r="F56" s="93"/>
      <c r="G56" s="156"/>
      <c r="H56" s="93"/>
      <c r="I56" s="109"/>
      <c r="J56" s="93"/>
      <c r="T56" s="93"/>
      <c r="U56" s="93"/>
      <c r="V56" s="93"/>
      <c r="W56" s="93"/>
      <c r="X56" s="93"/>
    </row>
    <row r="57" spans="1:24" s="95" customFormat="1" x14ac:dyDescent="0.15">
      <c r="A57" s="93"/>
      <c r="B57" s="93"/>
      <c r="C57" s="93"/>
      <c r="D57" s="93"/>
      <c r="E57" s="93"/>
      <c r="F57" s="93"/>
      <c r="G57" s="156"/>
      <c r="H57" s="93"/>
      <c r="I57" s="109"/>
      <c r="J57" s="93"/>
      <c r="T57" s="93"/>
      <c r="U57" s="93"/>
      <c r="V57" s="93"/>
      <c r="W57" s="93"/>
      <c r="X57" s="93"/>
    </row>
    <row r="58" spans="1:24" x14ac:dyDescent="0.15">
      <c r="I58" s="109"/>
    </row>
    <row r="59" spans="1:24" x14ac:dyDescent="0.15">
      <c r="I59" s="109"/>
    </row>
    <row r="60" spans="1:24" x14ac:dyDescent="0.15">
      <c r="G60" s="113"/>
      <c r="I60" s="109"/>
    </row>
    <row r="61" spans="1:24" x14ac:dyDescent="0.15">
      <c r="I61" s="109"/>
    </row>
    <row r="62" spans="1:24" s="95" customFormat="1" x14ac:dyDescent="0.15">
      <c r="A62" s="93"/>
      <c r="B62" s="93"/>
      <c r="C62" s="93"/>
      <c r="D62" s="93"/>
      <c r="E62" s="93"/>
      <c r="F62" s="93"/>
      <c r="G62" s="156"/>
      <c r="H62" s="93"/>
      <c r="I62" s="109"/>
      <c r="J62" s="93"/>
      <c r="T62" s="93"/>
      <c r="U62" s="93"/>
      <c r="V62" s="93"/>
      <c r="W62" s="93"/>
      <c r="X62" s="93"/>
    </row>
    <row r="63" spans="1:24" s="95" customFormat="1" x14ac:dyDescent="0.15">
      <c r="A63" s="93"/>
      <c r="B63" s="93"/>
      <c r="C63" s="93"/>
      <c r="D63" s="93"/>
      <c r="E63" s="93"/>
      <c r="F63" s="93"/>
      <c r="G63" s="156"/>
      <c r="H63" s="93"/>
      <c r="I63" s="109"/>
      <c r="J63" s="93"/>
      <c r="T63" s="93"/>
      <c r="U63" s="93"/>
      <c r="V63" s="93"/>
      <c r="W63" s="93"/>
      <c r="X63" s="93"/>
    </row>
    <row r="64" spans="1:24" s="95" customFormat="1" x14ac:dyDescent="0.15">
      <c r="A64" s="93"/>
      <c r="B64" s="93"/>
      <c r="C64" s="93"/>
      <c r="D64" s="93"/>
      <c r="E64" s="93"/>
      <c r="F64" s="93"/>
      <c r="G64" s="156"/>
      <c r="H64" s="93"/>
      <c r="I64" s="109"/>
      <c r="J64" s="93"/>
      <c r="T64" s="93"/>
      <c r="U64" s="93"/>
      <c r="V64" s="93"/>
      <c r="W64" s="93"/>
      <c r="X64" s="93"/>
    </row>
    <row r="65" spans="1:24" s="95" customFormat="1" x14ac:dyDescent="0.15">
      <c r="A65" s="93"/>
      <c r="B65" s="93"/>
      <c r="C65" s="93"/>
      <c r="D65" s="93"/>
      <c r="E65" s="93"/>
      <c r="F65" s="93"/>
      <c r="G65" s="156"/>
      <c r="H65" s="93"/>
      <c r="I65" s="109"/>
      <c r="J65" s="93"/>
      <c r="T65" s="93"/>
      <c r="U65" s="93"/>
      <c r="V65" s="93"/>
      <c r="W65" s="93"/>
      <c r="X65" s="93"/>
    </row>
    <row r="66" spans="1:24" s="95" customFormat="1" x14ac:dyDescent="0.15">
      <c r="A66" s="93"/>
      <c r="B66" s="93"/>
      <c r="C66" s="93"/>
      <c r="D66" s="93"/>
      <c r="E66" s="93"/>
      <c r="F66" s="93"/>
      <c r="G66" s="156"/>
      <c r="H66" s="93"/>
      <c r="I66" s="109"/>
      <c r="J66" s="93"/>
      <c r="T66" s="93"/>
      <c r="U66" s="93"/>
      <c r="V66" s="93"/>
      <c r="W66" s="93"/>
      <c r="X66" s="93"/>
    </row>
    <row r="67" spans="1:24" s="95" customFormat="1" x14ac:dyDescent="0.15">
      <c r="A67" s="93"/>
      <c r="B67" s="93"/>
      <c r="C67" s="93"/>
      <c r="D67" s="93"/>
      <c r="E67" s="93"/>
      <c r="F67" s="93"/>
      <c r="G67" s="156"/>
      <c r="H67" s="93"/>
      <c r="I67" s="109"/>
      <c r="J67" s="93"/>
      <c r="T67" s="93"/>
      <c r="U67" s="93"/>
      <c r="V67" s="93"/>
      <c r="W67" s="93"/>
      <c r="X67" s="93"/>
    </row>
    <row r="68" spans="1:24" s="95" customFormat="1" x14ac:dyDescent="0.15">
      <c r="A68" s="93"/>
      <c r="B68" s="93"/>
      <c r="C68" s="93"/>
      <c r="D68" s="93"/>
      <c r="E68" s="93"/>
      <c r="F68" s="93"/>
      <c r="G68" s="156"/>
      <c r="H68" s="93"/>
      <c r="I68" s="109"/>
      <c r="J68" s="93"/>
      <c r="T68" s="93"/>
      <c r="U68" s="93"/>
      <c r="V68" s="93"/>
      <c r="W68" s="93"/>
      <c r="X68" s="93"/>
    </row>
    <row r="69" spans="1:24" s="95" customFormat="1" x14ac:dyDescent="0.15">
      <c r="A69" s="93"/>
      <c r="B69" s="93"/>
      <c r="C69" s="93"/>
      <c r="D69" s="93"/>
      <c r="E69" s="93"/>
      <c r="F69" s="93"/>
      <c r="G69" s="156"/>
      <c r="H69" s="93"/>
      <c r="I69" s="109"/>
      <c r="J69" s="93"/>
      <c r="T69" s="93"/>
      <c r="U69" s="93"/>
      <c r="V69" s="93"/>
      <c r="W69" s="93"/>
      <c r="X69" s="93"/>
    </row>
    <row r="70" spans="1:24" s="95" customFormat="1" x14ac:dyDescent="0.15">
      <c r="A70" s="93"/>
      <c r="B70" s="93"/>
      <c r="C70" s="93"/>
      <c r="D70" s="93"/>
      <c r="E70" s="93"/>
      <c r="F70" s="93"/>
      <c r="G70" s="156"/>
      <c r="H70" s="93"/>
      <c r="I70" s="109"/>
      <c r="J70" s="93"/>
      <c r="T70" s="93"/>
      <c r="U70" s="93"/>
      <c r="V70" s="93"/>
      <c r="W70" s="93"/>
      <c r="X70" s="93"/>
    </row>
    <row r="71" spans="1:24" s="95" customFormat="1" x14ac:dyDescent="0.15">
      <c r="A71" s="93"/>
      <c r="B71" s="93"/>
      <c r="C71" s="93"/>
      <c r="D71" s="93"/>
      <c r="E71" s="93"/>
      <c r="F71" s="93"/>
      <c r="G71" s="156"/>
      <c r="H71" s="93"/>
      <c r="I71" s="109"/>
      <c r="J71" s="93"/>
      <c r="T71" s="93"/>
      <c r="U71" s="93"/>
      <c r="V71" s="93"/>
      <c r="W71" s="93"/>
      <c r="X71" s="93"/>
    </row>
    <row r="72" spans="1:24" s="95" customFormat="1" x14ac:dyDescent="0.15">
      <c r="A72" s="93"/>
      <c r="B72" s="93"/>
      <c r="C72" s="93"/>
      <c r="D72" s="93"/>
      <c r="E72" s="93"/>
      <c r="F72" s="93"/>
      <c r="G72" s="156"/>
      <c r="H72" s="93"/>
      <c r="I72" s="109"/>
      <c r="J72" s="93"/>
      <c r="T72" s="93"/>
      <c r="U72" s="93"/>
      <c r="V72" s="93"/>
      <c r="W72" s="93"/>
      <c r="X72" s="93"/>
    </row>
    <row r="73" spans="1:24" s="95" customFormat="1" x14ac:dyDescent="0.15">
      <c r="A73" s="93"/>
      <c r="B73" s="93"/>
      <c r="C73" s="93"/>
      <c r="D73" s="93"/>
      <c r="E73" s="93"/>
      <c r="F73" s="93"/>
      <c r="G73" s="156"/>
      <c r="H73" s="93"/>
      <c r="I73" s="109"/>
      <c r="J73" s="93"/>
      <c r="T73" s="93"/>
      <c r="U73" s="93"/>
      <c r="V73" s="93"/>
      <c r="W73" s="93"/>
      <c r="X73" s="93"/>
    </row>
    <row r="74" spans="1:24" s="95" customFormat="1" x14ac:dyDescent="0.15">
      <c r="A74" s="93"/>
      <c r="B74" s="93"/>
      <c r="C74" s="93"/>
      <c r="D74" s="93"/>
      <c r="E74" s="93"/>
      <c r="F74" s="93"/>
      <c r="G74" s="156"/>
      <c r="H74" s="93"/>
      <c r="I74" s="109"/>
      <c r="J74" s="93"/>
      <c r="T74" s="93"/>
      <c r="U74" s="93"/>
      <c r="V74" s="93"/>
      <c r="W74" s="93"/>
      <c r="X74" s="93"/>
    </row>
    <row r="75" spans="1:24" s="95" customFormat="1" x14ac:dyDescent="0.15">
      <c r="A75" s="93"/>
      <c r="B75" s="93"/>
      <c r="C75" s="93"/>
      <c r="D75" s="93"/>
      <c r="E75" s="93"/>
      <c r="F75" s="93"/>
      <c r="G75" s="156"/>
      <c r="H75" s="93"/>
      <c r="I75" s="109"/>
      <c r="J75" s="93"/>
      <c r="T75" s="93"/>
      <c r="U75" s="93"/>
      <c r="V75" s="93"/>
      <c r="W75" s="93"/>
      <c r="X75" s="93"/>
    </row>
    <row r="76" spans="1:24" s="95" customFormat="1" x14ac:dyDescent="0.15">
      <c r="A76" s="93"/>
      <c r="B76" s="93"/>
      <c r="C76" s="93"/>
      <c r="D76" s="93"/>
      <c r="E76" s="93"/>
      <c r="F76" s="93"/>
      <c r="G76" s="156"/>
      <c r="H76" s="93"/>
      <c r="I76" s="109"/>
      <c r="J76" s="93"/>
      <c r="T76" s="93"/>
      <c r="U76" s="93"/>
      <c r="V76" s="93"/>
      <c r="W76" s="93"/>
      <c r="X76" s="93"/>
    </row>
    <row r="77" spans="1:24" s="95" customFormat="1" x14ac:dyDescent="0.15">
      <c r="A77" s="93"/>
      <c r="B77" s="93"/>
      <c r="C77" s="93"/>
      <c r="D77" s="93"/>
      <c r="E77" s="93"/>
      <c r="F77" s="93"/>
      <c r="G77" s="156"/>
      <c r="H77" s="93"/>
      <c r="I77" s="109"/>
      <c r="J77" s="93"/>
      <c r="T77" s="93"/>
      <c r="U77" s="93"/>
      <c r="V77" s="93"/>
      <c r="W77" s="93"/>
      <c r="X77" s="93"/>
    </row>
    <row r="78" spans="1:24" s="95" customFormat="1" x14ac:dyDescent="0.15">
      <c r="A78" s="93"/>
      <c r="B78" s="93"/>
      <c r="C78" s="93"/>
      <c r="D78" s="93"/>
      <c r="E78" s="93"/>
      <c r="F78" s="93"/>
      <c r="G78" s="156"/>
      <c r="H78" s="93"/>
      <c r="I78" s="109"/>
      <c r="J78" s="93"/>
      <c r="T78" s="93"/>
      <c r="U78" s="93"/>
      <c r="V78" s="93"/>
      <c r="W78" s="93"/>
      <c r="X78" s="93"/>
    </row>
    <row r="79" spans="1:24" s="95" customFormat="1" x14ac:dyDescent="0.15">
      <c r="A79" s="93"/>
      <c r="B79" s="93"/>
      <c r="C79" s="93"/>
      <c r="D79" s="93"/>
      <c r="E79" s="93"/>
      <c r="F79" s="93"/>
      <c r="G79" s="156"/>
      <c r="H79" s="93"/>
      <c r="I79" s="109"/>
      <c r="J79" s="93"/>
      <c r="T79" s="93"/>
      <c r="U79" s="93"/>
      <c r="V79" s="93"/>
      <c r="W79" s="93"/>
      <c r="X79" s="93"/>
    </row>
    <row r="80" spans="1:24" s="95" customFormat="1" x14ac:dyDescent="0.15">
      <c r="A80" s="93"/>
      <c r="B80" s="93"/>
      <c r="C80" s="93"/>
      <c r="D80" s="93"/>
      <c r="E80" s="93"/>
      <c r="F80" s="93"/>
      <c r="G80" s="156"/>
      <c r="H80" s="93"/>
      <c r="I80" s="109"/>
      <c r="J80" s="93"/>
      <c r="T80" s="93"/>
      <c r="U80" s="93"/>
      <c r="V80" s="93"/>
      <c r="W80" s="93"/>
      <c r="X80" s="93"/>
    </row>
    <row r="81" spans="1:24" s="95" customFormat="1" x14ac:dyDescent="0.15">
      <c r="A81" s="93"/>
      <c r="B81" s="93"/>
      <c r="C81" s="93"/>
      <c r="D81" s="93"/>
      <c r="E81" s="93"/>
      <c r="F81" s="93"/>
      <c r="G81" s="156"/>
      <c r="H81" s="93"/>
      <c r="I81" s="109"/>
      <c r="J81" s="93"/>
      <c r="T81" s="93"/>
      <c r="U81" s="93"/>
      <c r="V81" s="93"/>
      <c r="W81" s="93"/>
      <c r="X81" s="93"/>
    </row>
    <row r="82" spans="1:24" s="95" customFormat="1" x14ac:dyDescent="0.15">
      <c r="A82" s="93"/>
      <c r="B82" s="93"/>
      <c r="C82" s="93"/>
      <c r="D82" s="93"/>
      <c r="E82" s="93"/>
      <c r="F82" s="93"/>
      <c r="G82" s="156"/>
      <c r="H82" s="93"/>
      <c r="I82" s="109"/>
      <c r="J82" s="93"/>
      <c r="T82" s="93"/>
      <c r="U82" s="93"/>
      <c r="V82" s="93"/>
      <c r="W82" s="93"/>
      <c r="X82" s="93"/>
    </row>
    <row r="83" spans="1:24" s="95" customFormat="1" x14ac:dyDescent="0.15">
      <c r="A83" s="93"/>
      <c r="B83" s="93"/>
      <c r="C83" s="93"/>
      <c r="D83" s="93"/>
      <c r="E83" s="93"/>
      <c r="F83" s="93"/>
      <c r="G83" s="156"/>
      <c r="H83" s="93"/>
      <c r="I83" s="109"/>
      <c r="J83" s="93"/>
      <c r="T83" s="93"/>
      <c r="U83" s="93"/>
      <c r="V83" s="93"/>
      <c r="W83" s="93"/>
      <c r="X83" s="93"/>
    </row>
    <row r="84" spans="1:24" s="95" customFormat="1" x14ac:dyDescent="0.15">
      <c r="A84" s="93"/>
      <c r="B84" s="93"/>
      <c r="C84" s="93"/>
      <c r="D84" s="93"/>
      <c r="E84" s="93"/>
      <c r="F84" s="93"/>
      <c r="G84" s="156"/>
      <c r="H84" s="93"/>
      <c r="I84" s="109"/>
      <c r="J84" s="93"/>
      <c r="T84" s="93"/>
      <c r="U84" s="93"/>
      <c r="V84" s="93"/>
      <c r="W84" s="93"/>
      <c r="X84" s="93"/>
    </row>
    <row r="85" spans="1:24" s="95" customFormat="1" x14ac:dyDescent="0.15">
      <c r="A85" s="93"/>
      <c r="B85" s="93"/>
      <c r="C85" s="93"/>
      <c r="D85" s="93"/>
      <c r="E85" s="93"/>
      <c r="F85" s="93"/>
      <c r="G85" s="156"/>
      <c r="H85" s="93"/>
      <c r="I85" s="109"/>
      <c r="J85" s="93"/>
      <c r="T85" s="93"/>
      <c r="U85" s="93"/>
      <c r="V85" s="93"/>
      <c r="W85" s="93"/>
      <c r="X85" s="93"/>
    </row>
    <row r="86" spans="1:24" s="95" customFormat="1" x14ac:dyDescent="0.15">
      <c r="A86" s="93"/>
      <c r="B86" s="93"/>
      <c r="C86" s="93"/>
      <c r="D86" s="93"/>
      <c r="E86" s="93"/>
      <c r="F86" s="93"/>
      <c r="G86" s="156"/>
      <c r="H86" s="93"/>
      <c r="I86" s="109"/>
      <c r="J86" s="93"/>
      <c r="T86" s="93"/>
      <c r="U86" s="93"/>
      <c r="V86" s="93"/>
      <c r="W86" s="93"/>
      <c r="X86" s="93"/>
    </row>
    <row r="87" spans="1:24" s="95" customFormat="1" x14ac:dyDescent="0.15">
      <c r="A87" s="93"/>
      <c r="B87" s="93"/>
      <c r="C87" s="93"/>
      <c r="D87" s="93"/>
      <c r="E87" s="93"/>
      <c r="F87" s="93"/>
      <c r="G87" s="156"/>
      <c r="H87" s="93"/>
      <c r="I87" s="109"/>
      <c r="J87" s="93"/>
      <c r="T87" s="93"/>
      <c r="U87" s="93"/>
      <c r="V87" s="93"/>
      <c r="W87" s="93"/>
      <c r="X87" s="93"/>
    </row>
    <row r="88" spans="1:24" s="95" customFormat="1" x14ac:dyDescent="0.15">
      <c r="A88" s="93"/>
      <c r="B88" s="93"/>
      <c r="C88" s="93"/>
      <c r="D88" s="93"/>
      <c r="E88" s="93"/>
      <c r="F88" s="93"/>
      <c r="G88" s="156"/>
      <c r="H88" s="93"/>
      <c r="I88" s="109"/>
      <c r="J88" s="93"/>
      <c r="T88" s="93"/>
      <c r="U88" s="93"/>
      <c r="V88" s="93"/>
      <c r="W88" s="93"/>
      <c r="X88" s="93"/>
    </row>
    <row r="89" spans="1:24" s="95" customFormat="1" x14ac:dyDescent="0.15">
      <c r="A89" s="93"/>
      <c r="B89" s="93"/>
      <c r="C89" s="93"/>
      <c r="D89" s="93"/>
      <c r="E89" s="93"/>
      <c r="F89" s="93"/>
      <c r="G89" s="156"/>
      <c r="H89" s="93"/>
      <c r="I89" s="109"/>
      <c r="J89" s="93"/>
      <c r="T89" s="93"/>
      <c r="U89" s="93"/>
      <c r="V89" s="93"/>
      <c r="W89" s="93"/>
      <c r="X89" s="93"/>
    </row>
    <row r="90" spans="1:24" s="95" customFormat="1" x14ac:dyDescent="0.15">
      <c r="A90" s="93"/>
      <c r="B90" s="93"/>
      <c r="C90" s="93"/>
      <c r="D90" s="93"/>
      <c r="E90" s="93"/>
      <c r="F90" s="93"/>
      <c r="G90" s="156"/>
      <c r="H90" s="93"/>
      <c r="I90" s="109"/>
      <c r="J90" s="93"/>
      <c r="T90" s="93"/>
      <c r="U90" s="93"/>
      <c r="V90" s="93"/>
      <c r="W90" s="93"/>
      <c r="X90" s="93"/>
    </row>
    <row r="91" spans="1:24" s="95" customFormat="1" x14ac:dyDescent="0.15">
      <c r="A91" s="93"/>
      <c r="B91" s="93"/>
      <c r="C91" s="93"/>
      <c r="D91" s="93"/>
      <c r="E91" s="93"/>
      <c r="F91" s="93"/>
      <c r="G91" s="156"/>
      <c r="H91" s="93"/>
      <c r="I91" s="109"/>
      <c r="J91" s="93"/>
      <c r="T91" s="93"/>
      <c r="U91" s="93"/>
      <c r="V91" s="93"/>
      <c r="W91" s="93"/>
      <c r="X91" s="93"/>
    </row>
    <row r="92" spans="1:24" s="95" customFormat="1" x14ac:dyDescent="0.15">
      <c r="A92" s="93"/>
      <c r="B92" s="93"/>
      <c r="C92" s="93"/>
      <c r="D92" s="93"/>
      <c r="E92" s="93"/>
      <c r="F92" s="93"/>
      <c r="G92" s="156"/>
      <c r="H92" s="93"/>
      <c r="I92" s="109"/>
      <c r="J92" s="93"/>
      <c r="T92" s="93"/>
      <c r="U92" s="93"/>
      <c r="V92" s="93"/>
      <c r="W92" s="93"/>
      <c r="X92" s="93"/>
    </row>
    <row r="93" spans="1:24" s="95" customFormat="1" x14ac:dyDescent="0.15">
      <c r="A93" s="93"/>
      <c r="B93" s="93"/>
      <c r="C93" s="93"/>
      <c r="D93" s="93"/>
      <c r="E93" s="93"/>
      <c r="F93" s="93"/>
      <c r="G93" s="156"/>
      <c r="H93" s="93"/>
      <c r="I93" s="109"/>
      <c r="J93" s="93"/>
      <c r="T93" s="93"/>
      <c r="U93" s="93"/>
      <c r="V93" s="93"/>
      <c r="W93" s="93"/>
      <c r="X93" s="93"/>
    </row>
    <row r="94" spans="1:24" s="95" customFormat="1" x14ac:dyDescent="0.15">
      <c r="A94" s="93"/>
      <c r="B94" s="93"/>
      <c r="C94" s="93"/>
      <c r="D94" s="93"/>
      <c r="E94" s="93"/>
      <c r="F94" s="93"/>
      <c r="G94" s="156"/>
      <c r="H94" s="93"/>
      <c r="I94" s="109"/>
      <c r="J94" s="93"/>
      <c r="T94" s="93"/>
      <c r="U94" s="93"/>
      <c r="V94" s="93"/>
      <c r="W94" s="93"/>
      <c r="X94" s="93"/>
    </row>
    <row r="95" spans="1:24" s="95" customFormat="1" x14ac:dyDescent="0.15">
      <c r="A95" s="93"/>
      <c r="B95" s="93"/>
      <c r="C95" s="93"/>
      <c r="D95" s="93"/>
      <c r="E95" s="93"/>
      <c r="F95" s="93"/>
      <c r="G95" s="156"/>
      <c r="H95" s="93"/>
      <c r="I95" s="109"/>
      <c r="J95" s="93"/>
      <c r="T95" s="93"/>
      <c r="U95" s="93"/>
      <c r="V95" s="93"/>
      <c r="W95" s="93"/>
      <c r="X95" s="93"/>
    </row>
    <row r="96" spans="1:24" s="95" customFormat="1" x14ac:dyDescent="0.15">
      <c r="A96" s="93"/>
      <c r="B96" s="93"/>
      <c r="C96" s="93"/>
      <c r="D96" s="93"/>
      <c r="E96" s="93"/>
      <c r="F96" s="93"/>
      <c r="G96" s="156"/>
      <c r="H96" s="93"/>
      <c r="I96" s="109"/>
      <c r="J96" s="93"/>
      <c r="T96" s="93"/>
      <c r="U96" s="93"/>
      <c r="V96" s="93"/>
      <c r="W96" s="93"/>
      <c r="X96" s="93"/>
    </row>
    <row r="97" spans="1:24" s="95" customFormat="1" x14ac:dyDescent="0.15">
      <c r="A97" s="93"/>
      <c r="B97" s="93"/>
      <c r="C97" s="93"/>
      <c r="D97" s="93"/>
      <c r="E97" s="93"/>
      <c r="F97" s="93"/>
      <c r="G97" s="156"/>
      <c r="H97" s="93"/>
      <c r="I97" s="109"/>
      <c r="J97" s="93"/>
      <c r="T97" s="93"/>
      <c r="U97" s="93"/>
      <c r="V97" s="93"/>
      <c r="W97" s="93"/>
      <c r="X97" s="93"/>
    </row>
    <row r="98" spans="1:24" s="95" customFormat="1" x14ac:dyDescent="0.15">
      <c r="A98" s="93"/>
      <c r="B98" s="93"/>
      <c r="C98" s="93"/>
      <c r="D98" s="93"/>
      <c r="E98" s="93"/>
      <c r="F98" s="93"/>
      <c r="G98" s="156"/>
      <c r="H98" s="93"/>
      <c r="I98" s="109"/>
      <c r="J98" s="93"/>
      <c r="T98" s="93"/>
      <c r="U98" s="93"/>
      <c r="V98" s="93"/>
      <c r="W98" s="93"/>
      <c r="X98" s="93"/>
    </row>
    <row r="99" spans="1:24" s="95" customFormat="1" x14ac:dyDescent="0.15">
      <c r="A99" s="93"/>
      <c r="B99" s="93"/>
      <c r="C99" s="93"/>
      <c r="D99" s="93"/>
      <c r="E99" s="93"/>
      <c r="F99" s="93"/>
      <c r="G99" s="156"/>
      <c r="H99" s="93"/>
      <c r="I99" s="109"/>
      <c r="J99" s="93"/>
      <c r="T99" s="93"/>
      <c r="U99" s="93"/>
      <c r="V99" s="93"/>
      <c r="W99" s="93"/>
      <c r="X99" s="93"/>
    </row>
    <row r="100" spans="1:24" s="95" customFormat="1" x14ac:dyDescent="0.15">
      <c r="A100" s="93"/>
      <c r="B100" s="93"/>
      <c r="C100" s="93"/>
      <c r="D100" s="93"/>
      <c r="E100" s="93"/>
      <c r="F100" s="93"/>
      <c r="G100" s="156"/>
      <c r="H100" s="93"/>
      <c r="I100" s="109"/>
      <c r="J100" s="93"/>
      <c r="T100" s="93"/>
      <c r="U100" s="93"/>
      <c r="V100" s="93"/>
      <c r="W100" s="93"/>
      <c r="X100" s="93"/>
    </row>
    <row r="101" spans="1:24" s="95" customFormat="1" x14ac:dyDescent="0.15">
      <c r="A101" s="93"/>
      <c r="B101" s="93"/>
      <c r="C101" s="93"/>
      <c r="D101" s="93"/>
      <c r="E101" s="93"/>
      <c r="F101" s="93"/>
      <c r="G101" s="156"/>
      <c r="H101" s="93"/>
      <c r="I101" s="109"/>
      <c r="J101" s="93"/>
      <c r="T101" s="93"/>
      <c r="U101" s="93"/>
      <c r="V101" s="93"/>
      <c r="W101" s="93"/>
      <c r="X101" s="93"/>
    </row>
    <row r="102" spans="1:24" s="95" customFormat="1" x14ac:dyDescent="0.15">
      <c r="A102" s="93"/>
      <c r="B102" s="93"/>
      <c r="C102" s="93"/>
      <c r="D102" s="93"/>
      <c r="E102" s="93"/>
      <c r="F102" s="93"/>
      <c r="G102" s="156"/>
      <c r="H102" s="93"/>
      <c r="I102" s="109"/>
      <c r="J102" s="93"/>
      <c r="T102" s="93"/>
      <c r="U102" s="93"/>
      <c r="V102" s="93"/>
      <c r="W102" s="93"/>
      <c r="X102" s="93"/>
    </row>
    <row r="103" spans="1:24" s="95" customFormat="1" x14ac:dyDescent="0.15">
      <c r="A103" s="93"/>
      <c r="B103" s="93"/>
      <c r="C103" s="93"/>
      <c r="D103" s="93"/>
      <c r="E103" s="93"/>
      <c r="F103" s="93"/>
      <c r="G103" s="156"/>
      <c r="H103" s="93"/>
      <c r="I103" s="109"/>
      <c r="J103" s="93"/>
      <c r="T103" s="93"/>
      <c r="U103" s="93"/>
      <c r="V103" s="93"/>
      <c r="W103" s="93"/>
      <c r="X103" s="93"/>
    </row>
    <row r="104" spans="1:24" s="95" customFormat="1" x14ac:dyDescent="0.15">
      <c r="A104" s="93"/>
      <c r="B104" s="93"/>
      <c r="C104" s="93"/>
      <c r="D104" s="93"/>
      <c r="E104" s="93"/>
      <c r="F104" s="93"/>
      <c r="G104" s="156"/>
      <c r="H104" s="93"/>
      <c r="I104" s="109"/>
      <c r="J104" s="93"/>
      <c r="T104" s="93"/>
      <c r="U104" s="93"/>
      <c r="V104" s="93"/>
      <c r="W104" s="93"/>
      <c r="X104" s="93"/>
    </row>
    <row r="105" spans="1:24" s="95" customFormat="1" x14ac:dyDescent="0.15">
      <c r="A105" s="93"/>
      <c r="B105" s="93"/>
      <c r="C105" s="93"/>
      <c r="D105" s="93"/>
      <c r="E105" s="93"/>
      <c r="F105" s="93"/>
      <c r="G105" s="156"/>
      <c r="H105" s="93"/>
      <c r="I105" s="109"/>
      <c r="J105" s="93"/>
      <c r="T105" s="93"/>
      <c r="U105" s="93"/>
      <c r="V105" s="93"/>
      <c r="W105" s="93"/>
      <c r="X105" s="93"/>
    </row>
    <row r="106" spans="1:24" s="95" customFormat="1" x14ac:dyDescent="0.15">
      <c r="A106" s="93"/>
      <c r="B106" s="93"/>
      <c r="C106" s="93"/>
      <c r="D106" s="93"/>
      <c r="E106" s="93"/>
      <c r="F106" s="93"/>
      <c r="G106" s="156"/>
      <c r="H106" s="93"/>
      <c r="I106" s="109"/>
      <c r="J106" s="93"/>
      <c r="T106" s="93"/>
      <c r="U106" s="93"/>
      <c r="V106" s="93"/>
      <c r="W106" s="93"/>
      <c r="X106" s="93"/>
    </row>
    <row r="107" spans="1:24" s="95" customFormat="1" x14ac:dyDescent="0.15">
      <c r="A107" s="93"/>
      <c r="B107" s="93"/>
      <c r="C107" s="93"/>
      <c r="D107" s="93"/>
      <c r="E107" s="93"/>
      <c r="F107" s="93"/>
      <c r="G107" s="156"/>
      <c r="H107" s="93"/>
      <c r="I107" s="109"/>
      <c r="J107" s="93"/>
      <c r="T107" s="93"/>
      <c r="U107" s="93"/>
      <c r="V107" s="93"/>
      <c r="W107" s="93"/>
      <c r="X107" s="93"/>
    </row>
    <row r="108" spans="1:24" s="95" customFormat="1" x14ac:dyDescent="0.15">
      <c r="A108" s="93"/>
      <c r="B108" s="93"/>
      <c r="C108" s="93"/>
      <c r="D108" s="93"/>
      <c r="E108" s="93"/>
      <c r="F108" s="93"/>
      <c r="G108" s="156"/>
      <c r="H108" s="93"/>
      <c r="I108" s="109"/>
      <c r="J108" s="93"/>
      <c r="T108" s="93"/>
      <c r="U108" s="93"/>
      <c r="V108" s="93"/>
      <c r="W108" s="93"/>
      <c r="X108" s="93"/>
    </row>
    <row r="109" spans="1:24" s="95" customFormat="1" x14ac:dyDescent="0.15">
      <c r="A109" s="93"/>
      <c r="B109" s="93"/>
      <c r="C109" s="93"/>
      <c r="D109" s="93"/>
      <c r="E109" s="93"/>
      <c r="F109" s="93"/>
      <c r="G109" s="156"/>
      <c r="H109" s="93"/>
      <c r="I109" s="109"/>
      <c r="J109" s="93"/>
      <c r="T109" s="93"/>
      <c r="U109" s="93"/>
      <c r="V109" s="93"/>
      <c r="W109" s="93"/>
      <c r="X109" s="93"/>
    </row>
    <row r="110" spans="1:24" s="95" customFormat="1" x14ac:dyDescent="0.15">
      <c r="A110" s="93"/>
      <c r="B110" s="93"/>
      <c r="C110" s="93"/>
      <c r="D110" s="93"/>
      <c r="E110" s="93"/>
      <c r="F110" s="93"/>
      <c r="G110" s="156"/>
      <c r="H110" s="93"/>
      <c r="I110" s="109"/>
      <c r="J110" s="93"/>
      <c r="T110" s="93"/>
      <c r="U110" s="93"/>
      <c r="V110" s="93"/>
      <c r="W110" s="93"/>
      <c r="X110" s="93"/>
    </row>
    <row r="111" spans="1:24" s="95" customFormat="1" x14ac:dyDescent="0.15">
      <c r="A111" s="93"/>
      <c r="B111" s="93"/>
      <c r="C111" s="93"/>
      <c r="D111" s="93"/>
      <c r="E111" s="93"/>
      <c r="F111" s="93"/>
      <c r="G111" s="156"/>
      <c r="H111" s="93"/>
      <c r="I111" s="109"/>
      <c r="J111" s="93"/>
      <c r="T111" s="93"/>
      <c r="U111" s="93"/>
      <c r="V111" s="93"/>
      <c r="W111" s="93"/>
      <c r="X111" s="93"/>
    </row>
    <row r="112" spans="1:24" s="95" customFormat="1" x14ac:dyDescent="0.15">
      <c r="A112" s="93"/>
      <c r="B112" s="93"/>
      <c r="C112" s="93"/>
      <c r="D112" s="93"/>
      <c r="E112" s="93"/>
      <c r="F112" s="93"/>
      <c r="G112" s="156"/>
      <c r="H112" s="93"/>
      <c r="I112" s="109"/>
      <c r="J112" s="93"/>
      <c r="T112" s="93"/>
      <c r="U112" s="93"/>
      <c r="V112" s="93"/>
      <c r="W112" s="93"/>
      <c r="X112" s="93"/>
    </row>
    <row r="113" spans="1:24" s="95" customFormat="1" x14ac:dyDescent="0.15">
      <c r="A113" s="93"/>
      <c r="B113" s="93"/>
      <c r="C113" s="93"/>
      <c r="D113" s="93"/>
      <c r="E113" s="93"/>
      <c r="F113" s="93"/>
      <c r="G113" s="156"/>
      <c r="H113" s="93"/>
      <c r="I113" s="109"/>
      <c r="J113" s="93"/>
      <c r="T113" s="93"/>
      <c r="U113" s="93"/>
      <c r="V113" s="93"/>
      <c r="W113" s="93"/>
      <c r="X113" s="93"/>
    </row>
    <row r="114" spans="1:24" s="95" customFormat="1" x14ac:dyDescent="0.15">
      <c r="A114" s="93"/>
      <c r="B114" s="93"/>
      <c r="C114" s="93"/>
      <c r="D114" s="93"/>
      <c r="E114" s="93"/>
      <c r="F114" s="93"/>
      <c r="G114" s="156"/>
      <c r="H114" s="93"/>
      <c r="I114" s="109"/>
      <c r="J114" s="93"/>
      <c r="T114" s="93"/>
      <c r="U114" s="93"/>
      <c r="V114" s="93"/>
      <c r="W114" s="93"/>
      <c r="X114" s="93"/>
    </row>
    <row r="115" spans="1:24" s="95" customFormat="1" x14ac:dyDescent="0.15">
      <c r="A115" s="93"/>
      <c r="B115" s="93"/>
      <c r="C115" s="93"/>
      <c r="D115" s="93"/>
      <c r="E115" s="93"/>
      <c r="F115" s="93"/>
      <c r="G115" s="156"/>
      <c r="H115" s="93"/>
      <c r="I115" s="109"/>
      <c r="J115" s="93"/>
      <c r="T115" s="93"/>
      <c r="U115" s="93"/>
      <c r="V115" s="93"/>
      <c r="W115" s="93"/>
      <c r="X115" s="93"/>
    </row>
    <row r="116" spans="1:24" s="95" customFormat="1" x14ac:dyDescent="0.15">
      <c r="A116" s="93"/>
      <c r="B116" s="93"/>
      <c r="C116" s="93"/>
      <c r="D116" s="93"/>
      <c r="E116" s="93"/>
      <c r="F116" s="93"/>
      <c r="G116" s="156"/>
      <c r="H116" s="93"/>
      <c r="I116" s="109"/>
      <c r="J116" s="93"/>
      <c r="T116" s="93"/>
      <c r="U116" s="93"/>
      <c r="V116" s="93"/>
      <c r="W116" s="93"/>
      <c r="X116" s="93"/>
    </row>
    <row r="117" spans="1:24" s="95" customFormat="1" x14ac:dyDescent="0.15">
      <c r="A117" s="93"/>
      <c r="B117" s="93"/>
      <c r="C117" s="93"/>
      <c r="D117" s="93"/>
      <c r="E117" s="93"/>
      <c r="F117" s="93"/>
      <c r="G117" s="156"/>
      <c r="H117" s="93"/>
      <c r="I117" s="109"/>
      <c r="J117" s="93"/>
      <c r="T117" s="93"/>
      <c r="U117" s="93"/>
      <c r="V117" s="93"/>
      <c r="W117" s="93"/>
      <c r="X117" s="93"/>
    </row>
    <row r="118" spans="1:24" s="95" customFormat="1" x14ac:dyDescent="0.15">
      <c r="A118" s="93"/>
      <c r="B118" s="93"/>
      <c r="C118" s="93"/>
      <c r="D118" s="93"/>
      <c r="E118" s="93"/>
      <c r="F118" s="93"/>
      <c r="G118" s="156"/>
      <c r="H118" s="93"/>
      <c r="I118" s="109"/>
      <c r="J118" s="93"/>
      <c r="T118" s="93"/>
      <c r="U118" s="93"/>
      <c r="V118" s="93"/>
      <c r="W118" s="93"/>
      <c r="X118" s="93"/>
    </row>
    <row r="119" spans="1:24" s="95" customFormat="1" x14ac:dyDescent="0.15">
      <c r="A119" s="93"/>
      <c r="B119" s="93"/>
      <c r="C119" s="93"/>
      <c r="D119" s="93"/>
      <c r="E119" s="93"/>
      <c r="F119" s="93"/>
      <c r="G119" s="156"/>
      <c r="H119" s="93"/>
      <c r="I119" s="109"/>
      <c r="J119" s="93"/>
      <c r="T119" s="93"/>
      <c r="U119" s="93"/>
      <c r="V119" s="93"/>
      <c r="W119" s="93"/>
      <c r="X119" s="93"/>
    </row>
    <row r="120" spans="1:24" s="95" customFormat="1" x14ac:dyDescent="0.15">
      <c r="A120" s="93"/>
      <c r="B120" s="93"/>
      <c r="C120" s="93"/>
      <c r="D120" s="93"/>
      <c r="E120" s="93"/>
      <c r="F120" s="93"/>
      <c r="G120" s="113"/>
      <c r="H120" s="93"/>
      <c r="I120" s="109"/>
      <c r="J120" s="93"/>
      <c r="T120" s="93"/>
      <c r="U120" s="93"/>
      <c r="V120" s="93"/>
      <c r="W120" s="93"/>
      <c r="X120" s="93"/>
    </row>
    <row r="121" spans="1:24" s="95" customFormat="1" x14ac:dyDescent="0.15">
      <c r="A121" s="93"/>
      <c r="B121" s="93"/>
      <c r="C121" s="93"/>
      <c r="D121" s="93"/>
      <c r="E121" s="93"/>
      <c r="F121" s="93"/>
      <c r="G121" s="156"/>
      <c r="H121" s="93"/>
      <c r="I121" s="109"/>
      <c r="J121" s="93"/>
      <c r="T121" s="93"/>
      <c r="U121" s="93"/>
      <c r="V121" s="93"/>
      <c r="W121" s="93"/>
      <c r="X121" s="93"/>
    </row>
    <row r="122" spans="1:24" s="95" customFormat="1" x14ac:dyDescent="0.15">
      <c r="A122" s="93"/>
      <c r="B122" s="93"/>
      <c r="C122" s="93"/>
      <c r="D122" s="93"/>
      <c r="E122" s="93"/>
      <c r="F122" s="93"/>
      <c r="G122" s="156"/>
      <c r="H122" s="93"/>
      <c r="I122" s="109"/>
      <c r="J122" s="93"/>
      <c r="T122" s="93"/>
      <c r="U122" s="93"/>
      <c r="V122" s="93"/>
      <c r="W122" s="93"/>
      <c r="X122" s="93"/>
    </row>
    <row r="123" spans="1:24" s="95" customFormat="1" x14ac:dyDescent="0.15">
      <c r="A123" s="93"/>
      <c r="B123" s="93"/>
      <c r="C123" s="93"/>
      <c r="D123" s="93"/>
      <c r="E123" s="93"/>
      <c r="F123" s="93"/>
      <c r="G123" s="156"/>
      <c r="H123" s="93"/>
      <c r="I123" s="109"/>
      <c r="J123" s="93"/>
      <c r="T123" s="93"/>
      <c r="U123" s="93"/>
      <c r="V123" s="93"/>
      <c r="W123" s="93"/>
      <c r="X123" s="93"/>
    </row>
    <row r="124" spans="1:24" s="95" customFormat="1" x14ac:dyDescent="0.15">
      <c r="A124" s="93"/>
      <c r="B124" s="93"/>
      <c r="C124" s="93"/>
      <c r="D124" s="93"/>
      <c r="E124" s="93"/>
      <c r="F124" s="93"/>
      <c r="G124" s="156"/>
      <c r="H124" s="93"/>
      <c r="I124" s="109"/>
      <c r="J124" s="93"/>
      <c r="T124" s="93"/>
      <c r="U124" s="93"/>
      <c r="V124" s="93"/>
      <c r="W124" s="93"/>
      <c r="X124" s="93"/>
    </row>
    <row r="125" spans="1:24" s="95" customFormat="1" x14ac:dyDescent="0.15">
      <c r="A125" s="93"/>
      <c r="B125" s="93"/>
      <c r="C125" s="93"/>
      <c r="D125" s="93"/>
      <c r="E125" s="93"/>
      <c r="F125" s="93"/>
      <c r="G125" s="156"/>
      <c r="H125" s="93"/>
      <c r="I125" s="109"/>
      <c r="J125" s="93"/>
      <c r="T125" s="93"/>
      <c r="U125" s="93"/>
      <c r="V125" s="93"/>
      <c r="W125" s="93"/>
      <c r="X125" s="93"/>
    </row>
    <row r="126" spans="1:24" s="95" customFormat="1" x14ac:dyDescent="0.15">
      <c r="A126" s="93"/>
      <c r="B126" s="93"/>
      <c r="C126" s="93"/>
      <c r="D126" s="93"/>
      <c r="E126" s="93"/>
      <c r="F126" s="93"/>
      <c r="G126" s="156"/>
      <c r="H126" s="93"/>
      <c r="I126" s="109"/>
      <c r="J126" s="93"/>
      <c r="T126" s="93"/>
      <c r="U126" s="93"/>
      <c r="V126" s="93"/>
      <c r="W126" s="93"/>
      <c r="X126" s="93"/>
    </row>
    <row r="127" spans="1:24" s="95" customFormat="1" x14ac:dyDescent="0.15">
      <c r="A127" s="93"/>
      <c r="B127" s="93"/>
      <c r="C127" s="93"/>
      <c r="D127" s="93"/>
      <c r="E127" s="93"/>
      <c r="F127" s="93"/>
      <c r="G127" s="113"/>
      <c r="H127" s="93"/>
      <c r="I127" s="109"/>
      <c r="J127" s="93"/>
      <c r="T127" s="93"/>
      <c r="U127" s="93"/>
      <c r="V127" s="93"/>
      <c r="W127" s="93"/>
      <c r="X127" s="93"/>
    </row>
    <row r="128" spans="1:24" s="95" customFormat="1" x14ac:dyDescent="0.15">
      <c r="A128" s="93"/>
      <c r="B128" s="93"/>
      <c r="C128" s="93"/>
      <c r="D128" s="93"/>
      <c r="E128" s="93"/>
      <c r="F128" s="93"/>
      <c r="G128" s="156"/>
      <c r="H128" s="93"/>
      <c r="I128" s="109"/>
      <c r="J128" s="93"/>
      <c r="T128" s="93"/>
      <c r="U128" s="93"/>
      <c r="V128" s="93"/>
      <c r="W128" s="93"/>
      <c r="X128" s="93"/>
    </row>
    <row r="129" spans="1:24" s="95" customFormat="1" x14ac:dyDescent="0.15">
      <c r="A129" s="93"/>
      <c r="B129" s="93"/>
      <c r="C129" s="93"/>
      <c r="D129" s="93"/>
      <c r="E129" s="93"/>
      <c r="F129" s="93"/>
      <c r="G129" s="156"/>
      <c r="H129" s="93"/>
      <c r="I129" s="109"/>
      <c r="J129" s="93"/>
      <c r="T129" s="93"/>
      <c r="U129" s="93"/>
      <c r="V129" s="93"/>
      <c r="W129" s="93"/>
      <c r="X129" s="93"/>
    </row>
    <row r="130" spans="1:24" s="95" customFormat="1" x14ac:dyDescent="0.15">
      <c r="A130" s="93"/>
      <c r="B130" s="93"/>
      <c r="C130" s="93"/>
      <c r="D130" s="93"/>
      <c r="E130" s="93"/>
      <c r="F130" s="93"/>
      <c r="G130" s="156"/>
      <c r="H130" s="93"/>
      <c r="I130" s="109"/>
      <c r="J130" s="93"/>
      <c r="T130" s="93"/>
      <c r="U130" s="93"/>
      <c r="V130" s="93"/>
      <c r="W130" s="93"/>
      <c r="X130" s="93"/>
    </row>
    <row r="131" spans="1:24" s="95" customFormat="1" x14ac:dyDescent="0.15">
      <c r="A131" s="93"/>
      <c r="B131" s="93"/>
      <c r="C131" s="93"/>
      <c r="D131" s="93"/>
      <c r="E131" s="93"/>
      <c r="F131" s="93"/>
      <c r="G131" s="156"/>
      <c r="H131" s="93"/>
      <c r="I131" s="109"/>
      <c r="J131" s="93"/>
      <c r="T131" s="93"/>
      <c r="U131" s="93"/>
      <c r="V131" s="93"/>
      <c r="W131" s="93"/>
      <c r="X131" s="93"/>
    </row>
    <row r="132" spans="1:24" s="95" customFormat="1" x14ac:dyDescent="0.15">
      <c r="A132" s="93"/>
      <c r="B132" s="93"/>
      <c r="C132" s="93"/>
      <c r="D132" s="93"/>
      <c r="E132" s="93"/>
      <c r="F132" s="93"/>
      <c r="G132" s="156"/>
      <c r="H132" s="93"/>
      <c r="I132" s="109"/>
      <c r="J132" s="93"/>
      <c r="T132" s="93"/>
      <c r="U132" s="93"/>
      <c r="V132" s="93"/>
      <c r="W132" s="93"/>
      <c r="X132" s="93"/>
    </row>
    <row r="133" spans="1:24" s="95" customFormat="1" x14ac:dyDescent="0.15">
      <c r="A133" s="93"/>
      <c r="B133" s="93"/>
      <c r="C133" s="93"/>
      <c r="D133" s="93"/>
      <c r="E133" s="93"/>
      <c r="F133" s="93"/>
      <c r="G133" s="156"/>
      <c r="H133" s="93"/>
      <c r="I133" s="109"/>
      <c r="J133" s="93"/>
      <c r="T133" s="93"/>
      <c r="U133" s="93"/>
      <c r="V133" s="93"/>
      <c r="W133" s="93"/>
      <c r="X133" s="93"/>
    </row>
    <row r="134" spans="1:24" s="95" customFormat="1" x14ac:dyDescent="0.15">
      <c r="A134" s="93"/>
      <c r="B134" s="93"/>
      <c r="C134" s="93"/>
      <c r="D134" s="93"/>
      <c r="E134" s="93"/>
      <c r="F134" s="93"/>
      <c r="G134" s="156"/>
      <c r="H134" s="93"/>
      <c r="I134" s="109"/>
      <c r="J134" s="93"/>
      <c r="T134" s="93"/>
      <c r="U134" s="93"/>
      <c r="V134" s="93"/>
      <c r="W134" s="93"/>
      <c r="X134" s="93"/>
    </row>
    <row r="135" spans="1:24" s="95" customFormat="1" x14ac:dyDescent="0.15">
      <c r="A135" s="93"/>
      <c r="B135" s="93"/>
      <c r="C135" s="93"/>
      <c r="D135" s="93"/>
      <c r="E135" s="93"/>
      <c r="F135" s="93"/>
      <c r="G135" s="156"/>
      <c r="H135" s="93"/>
      <c r="I135" s="109"/>
      <c r="J135" s="93"/>
      <c r="T135" s="93"/>
      <c r="U135" s="93"/>
      <c r="V135" s="93"/>
      <c r="W135" s="93"/>
      <c r="X135" s="93"/>
    </row>
    <row r="136" spans="1:24" s="95" customFormat="1" x14ac:dyDescent="0.15">
      <c r="A136" s="93"/>
      <c r="B136" s="93"/>
      <c r="C136" s="93"/>
      <c r="D136" s="93"/>
      <c r="E136" s="93"/>
      <c r="F136" s="93"/>
      <c r="G136" s="156"/>
      <c r="H136" s="93"/>
      <c r="I136" s="109"/>
      <c r="J136" s="93"/>
      <c r="T136" s="93"/>
      <c r="U136" s="93"/>
      <c r="V136" s="93"/>
      <c r="W136" s="93"/>
      <c r="X136" s="93"/>
    </row>
    <row r="137" spans="1:24" s="95" customFormat="1" x14ac:dyDescent="0.15">
      <c r="A137" s="93"/>
      <c r="B137" s="93"/>
      <c r="C137" s="93"/>
      <c r="D137" s="93"/>
      <c r="E137" s="93"/>
      <c r="F137" s="93"/>
      <c r="G137" s="156"/>
      <c r="H137" s="93"/>
      <c r="I137" s="109"/>
      <c r="J137" s="93"/>
      <c r="T137" s="93"/>
      <c r="U137" s="93"/>
      <c r="V137" s="93"/>
      <c r="W137" s="93"/>
      <c r="X137" s="93"/>
    </row>
    <row r="138" spans="1:24" s="95" customFormat="1" x14ac:dyDescent="0.15">
      <c r="A138" s="93"/>
      <c r="B138" s="93"/>
      <c r="C138" s="93"/>
      <c r="D138" s="93"/>
      <c r="E138" s="93"/>
      <c r="F138" s="93"/>
      <c r="G138" s="156"/>
      <c r="H138" s="93"/>
      <c r="I138" s="109"/>
      <c r="J138" s="93"/>
      <c r="T138" s="93"/>
      <c r="U138" s="93"/>
      <c r="V138" s="93"/>
      <c r="W138" s="93"/>
      <c r="X138" s="93"/>
    </row>
    <row r="139" spans="1:24" s="95" customFormat="1" x14ac:dyDescent="0.15">
      <c r="A139" s="93"/>
      <c r="B139" s="93"/>
      <c r="C139" s="93"/>
      <c r="D139" s="93"/>
      <c r="E139" s="93"/>
      <c r="F139" s="93"/>
      <c r="G139" s="156"/>
      <c r="H139" s="93"/>
      <c r="I139" s="109"/>
      <c r="J139" s="93"/>
      <c r="T139" s="93"/>
      <c r="U139" s="93"/>
      <c r="V139" s="93"/>
      <c r="W139" s="93"/>
      <c r="X139" s="93"/>
    </row>
    <row r="140" spans="1:24" s="95" customFormat="1" x14ac:dyDescent="0.15">
      <c r="A140" s="93"/>
      <c r="B140" s="93"/>
      <c r="C140" s="93"/>
      <c r="D140" s="93"/>
      <c r="E140" s="93"/>
      <c r="F140" s="93"/>
      <c r="G140" s="156"/>
      <c r="H140" s="93"/>
      <c r="I140" s="109"/>
      <c r="J140" s="93"/>
      <c r="T140" s="93"/>
      <c r="U140" s="93"/>
      <c r="V140" s="93"/>
      <c r="W140" s="93"/>
      <c r="X140" s="93"/>
    </row>
    <row r="141" spans="1:24" s="95" customFormat="1" x14ac:dyDescent="0.15">
      <c r="A141" s="93"/>
      <c r="B141" s="93"/>
      <c r="C141" s="93"/>
      <c r="D141" s="93"/>
      <c r="E141" s="93"/>
      <c r="F141" s="93"/>
      <c r="G141" s="156"/>
      <c r="H141" s="93"/>
      <c r="I141" s="109"/>
      <c r="J141" s="93"/>
      <c r="T141" s="93"/>
      <c r="U141" s="93"/>
      <c r="V141" s="93"/>
      <c r="W141" s="93"/>
      <c r="X141" s="93"/>
    </row>
    <row r="142" spans="1:24" s="95" customFormat="1" x14ac:dyDescent="0.15">
      <c r="A142" s="93"/>
      <c r="B142" s="93"/>
      <c r="C142" s="93"/>
      <c r="D142" s="93"/>
      <c r="E142" s="93"/>
      <c r="F142" s="93"/>
      <c r="G142" s="156"/>
      <c r="H142" s="93"/>
      <c r="I142" s="109"/>
      <c r="J142" s="93"/>
      <c r="T142" s="93"/>
      <c r="U142" s="93"/>
      <c r="V142" s="93"/>
      <c r="W142" s="93"/>
      <c r="X142" s="93"/>
    </row>
    <row r="143" spans="1:24" s="95" customFormat="1" x14ac:dyDescent="0.15">
      <c r="A143" s="93"/>
      <c r="B143" s="93"/>
      <c r="C143" s="93"/>
      <c r="D143" s="93"/>
      <c r="E143" s="93"/>
      <c r="F143" s="93"/>
      <c r="G143" s="93"/>
      <c r="H143" s="93"/>
      <c r="I143" s="93"/>
      <c r="J143" s="93"/>
      <c r="T143" s="93"/>
      <c r="U143" s="93"/>
      <c r="V143" s="93"/>
      <c r="W143" s="93"/>
      <c r="X143" s="93"/>
    </row>
    <row r="144" spans="1:24" s="95" customFormat="1" x14ac:dyDescent="0.15">
      <c r="A144" s="93"/>
      <c r="B144" s="93"/>
      <c r="C144" s="93"/>
      <c r="D144" s="93"/>
      <c r="E144" s="93"/>
      <c r="F144" s="93"/>
      <c r="G144" s="93"/>
      <c r="H144" s="93"/>
      <c r="I144" s="93"/>
      <c r="J144" s="93"/>
      <c r="T144" s="93"/>
      <c r="U144" s="93"/>
      <c r="V144" s="93"/>
      <c r="W144" s="93"/>
      <c r="X144" s="93"/>
    </row>
    <row r="145" spans="1:24" s="95" customFormat="1" x14ac:dyDescent="0.15">
      <c r="A145" s="93"/>
      <c r="B145" s="93"/>
      <c r="C145" s="93"/>
      <c r="D145" s="93"/>
      <c r="E145" s="93"/>
      <c r="F145" s="93"/>
      <c r="G145" s="93"/>
      <c r="H145" s="93"/>
      <c r="I145" s="93"/>
      <c r="J145" s="93"/>
      <c r="T145" s="93"/>
      <c r="U145" s="93"/>
      <c r="V145" s="93"/>
      <c r="W145" s="93"/>
      <c r="X145" s="93"/>
    </row>
    <row r="146" spans="1:24" s="95" customFormat="1" x14ac:dyDescent="0.15">
      <c r="A146" s="93"/>
      <c r="B146" s="93"/>
      <c r="C146" s="93"/>
      <c r="D146" s="93"/>
      <c r="E146" s="93"/>
      <c r="F146" s="93"/>
      <c r="G146" s="93"/>
      <c r="H146" s="93"/>
      <c r="I146" s="93"/>
      <c r="J146" s="93"/>
      <c r="T146" s="93"/>
      <c r="U146" s="93"/>
      <c r="V146" s="93"/>
      <c r="W146" s="93"/>
      <c r="X146" s="93"/>
    </row>
    <row r="147" spans="1:24" s="95" customFormat="1" x14ac:dyDescent="0.15">
      <c r="A147" s="93"/>
      <c r="B147" s="93"/>
      <c r="C147" s="93"/>
      <c r="D147" s="93"/>
      <c r="E147" s="93"/>
      <c r="F147" s="93"/>
      <c r="G147" s="93"/>
      <c r="H147" s="93"/>
      <c r="I147" s="93"/>
      <c r="J147" s="93"/>
      <c r="T147" s="93"/>
      <c r="U147" s="93"/>
      <c r="V147" s="93"/>
      <c r="W147" s="93"/>
      <c r="X147" s="93"/>
    </row>
    <row r="148" spans="1:24" s="95" customFormat="1" x14ac:dyDescent="0.15">
      <c r="A148" s="93"/>
      <c r="B148" s="93"/>
      <c r="C148" s="93"/>
      <c r="D148" s="93"/>
      <c r="E148" s="93"/>
      <c r="F148" s="93"/>
      <c r="G148" s="93"/>
      <c r="H148" s="93"/>
      <c r="I148" s="93"/>
      <c r="J148" s="93"/>
      <c r="T148" s="93"/>
      <c r="U148" s="93"/>
      <c r="V148" s="93"/>
      <c r="W148" s="93"/>
      <c r="X148" s="93"/>
    </row>
    <row r="149" spans="1:24" s="95" customFormat="1" x14ac:dyDescent="0.15">
      <c r="A149" s="93"/>
      <c r="B149" s="93"/>
      <c r="C149" s="93"/>
      <c r="D149" s="93"/>
      <c r="E149" s="93"/>
      <c r="F149" s="93"/>
      <c r="G149" s="93"/>
      <c r="H149" s="93"/>
      <c r="I149" s="93"/>
      <c r="J149" s="93"/>
      <c r="T149" s="93"/>
      <c r="U149" s="93"/>
      <c r="V149" s="93"/>
      <c r="W149" s="93"/>
      <c r="X149" s="93"/>
    </row>
    <row r="150" spans="1:24" s="95" customFormat="1" x14ac:dyDescent="0.15">
      <c r="A150" s="93"/>
      <c r="B150" s="93"/>
      <c r="C150" s="93"/>
      <c r="D150" s="93"/>
      <c r="E150" s="93"/>
      <c r="F150" s="93"/>
      <c r="G150" s="93"/>
      <c r="H150" s="93"/>
      <c r="I150" s="93"/>
      <c r="J150" s="93"/>
      <c r="T150" s="93"/>
      <c r="U150" s="93"/>
      <c r="V150" s="93"/>
      <c r="W150" s="93"/>
      <c r="X150" s="93"/>
    </row>
    <row r="151" spans="1:24" s="95" customFormat="1" x14ac:dyDescent="0.15">
      <c r="A151" s="93"/>
      <c r="B151" s="93"/>
      <c r="C151" s="93"/>
      <c r="D151" s="93"/>
      <c r="E151" s="93"/>
      <c r="F151" s="93"/>
      <c r="G151" s="93"/>
      <c r="H151" s="93"/>
      <c r="I151" s="93"/>
      <c r="J151" s="93"/>
      <c r="T151" s="93"/>
      <c r="U151" s="93"/>
      <c r="V151" s="93"/>
      <c r="W151" s="93"/>
      <c r="X151" s="93"/>
    </row>
    <row r="152" spans="1:24" s="95" customFormat="1" x14ac:dyDescent="0.15">
      <c r="A152" s="93"/>
      <c r="B152" s="93"/>
      <c r="C152" s="93"/>
      <c r="D152" s="93"/>
      <c r="E152" s="93"/>
      <c r="F152" s="93"/>
      <c r="G152" s="93"/>
      <c r="H152" s="93"/>
      <c r="I152" s="93"/>
      <c r="J152" s="93"/>
      <c r="T152" s="93"/>
      <c r="U152" s="93"/>
      <c r="V152" s="93"/>
      <c r="W152" s="93"/>
      <c r="X152" s="93"/>
    </row>
    <row r="153" spans="1:24" s="95" customFormat="1" x14ac:dyDescent="0.15">
      <c r="A153" s="93"/>
      <c r="B153" s="93"/>
      <c r="C153" s="93"/>
      <c r="D153" s="93"/>
      <c r="E153" s="93"/>
      <c r="F153" s="93"/>
      <c r="G153" s="93"/>
      <c r="H153" s="93"/>
      <c r="I153" s="93"/>
      <c r="J153" s="93"/>
      <c r="T153" s="93"/>
      <c r="U153" s="93"/>
      <c r="V153" s="93"/>
      <c r="W153" s="93"/>
      <c r="X153" s="93"/>
    </row>
    <row r="154" spans="1:24" s="95" customFormat="1" x14ac:dyDescent="0.15">
      <c r="A154" s="93"/>
      <c r="B154" s="93"/>
      <c r="C154" s="93"/>
      <c r="D154" s="93"/>
      <c r="E154" s="93"/>
      <c r="F154" s="93"/>
      <c r="G154" s="93"/>
      <c r="H154" s="93"/>
      <c r="I154" s="93"/>
      <c r="J154" s="93"/>
      <c r="T154" s="93"/>
      <c r="U154" s="93"/>
      <c r="V154" s="93"/>
      <c r="W154" s="93"/>
      <c r="X154" s="93"/>
    </row>
    <row r="155" spans="1:24" s="95" customFormat="1" x14ac:dyDescent="0.15">
      <c r="A155" s="93"/>
      <c r="B155" s="93"/>
      <c r="C155" s="93"/>
      <c r="D155" s="93"/>
      <c r="E155" s="93"/>
      <c r="F155" s="93"/>
      <c r="G155" s="93"/>
      <c r="H155" s="93"/>
      <c r="I155" s="93"/>
      <c r="J155" s="93"/>
      <c r="T155" s="93"/>
      <c r="U155" s="93"/>
      <c r="V155" s="93"/>
      <c r="W155" s="93"/>
      <c r="X155" s="93"/>
    </row>
    <row r="156" spans="1:24" s="95" customFormat="1" x14ac:dyDescent="0.15">
      <c r="A156" s="93"/>
      <c r="B156" s="93"/>
      <c r="C156" s="93"/>
      <c r="D156" s="93"/>
      <c r="E156" s="93"/>
      <c r="F156" s="93"/>
      <c r="G156" s="93"/>
      <c r="H156" s="93"/>
      <c r="I156" s="93"/>
      <c r="J156" s="93"/>
      <c r="T156" s="93"/>
      <c r="U156" s="93"/>
      <c r="V156" s="93"/>
      <c r="W156" s="93"/>
      <c r="X156" s="93"/>
    </row>
    <row r="157" spans="1:24" s="95" customFormat="1" x14ac:dyDescent="0.15">
      <c r="A157" s="93"/>
      <c r="B157" s="93"/>
      <c r="C157" s="93"/>
      <c r="D157" s="93"/>
      <c r="E157" s="93"/>
      <c r="F157" s="93"/>
      <c r="G157" s="93"/>
      <c r="H157" s="93"/>
      <c r="I157" s="93"/>
      <c r="J157" s="93"/>
      <c r="T157" s="93"/>
      <c r="U157" s="93"/>
      <c r="V157" s="93"/>
      <c r="W157" s="93"/>
      <c r="X157" s="93"/>
    </row>
    <row r="158" spans="1:24" x14ac:dyDescent="0.15">
      <c r="G158" s="93"/>
    </row>
    <row r="159" spans="1:24" x14ac:dyDescent="0.15">
      <c r="G159" s="93"/>
    </row>
    <row r="160" spans="1:24" x14ac:dyDescent="0.15">
      <c r="G160" s="93"/>
    </row>
    <row r="161" spans="7:7" x14ac:dyDescent="0.15">
      <c r="G161" s="93"/>
    </row>
    <row r="162" spans="7:7" x14ac:dyDescent="0.15">
      <c r="G162" s="93"/>
    </row>
    <row r="163" spans="7:7" x14ac:dyDescent="0.15">
      <c r="G163" s="93"/>
    </row>
    <row r="164" spans="7:7" x14ac:dyDescent="0.15">
      <c r="G164" s="93"/>
    </row>
    <row r="165" spans="7:7" x14ac:dyDescent="0.15">
      <c r="G165" s="93"/>
    </row>
    <row r="166" spans="7:7" x14ac:dyDescent="0.15">
      <c r="G166" s="93"/>
    </row>
    <row r="167" spans="7:7" x14ac:dyDescent="0.15">
      <c r="G167" s="93"/>
    </row>
    <row r="168" spans="7:7" x14ac:dyDescent="0.15">
      <c r="G168" s="93"/>
    </row>
    <row r="169" spans="7:7" x14ac:dyDescent="0.15">
      <c r="G169" s="93"/>
    </row>
    <row r="170" spans="7:7" x14ac:dyDescent="0.15">
      <c r="G170" s="93"/>
    </row>
    <row r="171" spans="7:7" x14ac:dyDescent="0.15">
      <c r="G171" s="93"/>
    </row>
    <row r="172" spans="7:7" x14ac:dyDescent="0.15">
      <c r="G172" s="93"/>
    </row>
    <row r="173" spans="7:7" x14ac:dyDescent="0.15">
      <c r="G173" s="93"/>
    </row>
    <row r="174" spans="7:7" x14ac:dyDescent="0.15">
      <c r="G174" s="93"/>
    </row>
    <row r="175" spans="7:7" x14ac:dyDescent="0.15">
      <c r="G175" s="93"/>
    </row>
    <row r="176" spans="7:7" x14ac:dyDescent="0.15">
      <c r="G176" s="93"/>
    </row>
    <row r="177" spans="7:7" x14ac:dyDescent="0.15">
      <c r="G177" s="93"/>
    </row>
    <row r="178" spans="7:7" x14ac:dyDescent="0.15">
      <c r="G178" s="93"/>
    </row>
    <row r="179" spans="7:7" x14ac:dyDescent="0.15">
      <c r="G179" s="93"/>
    </row>
    <row r="180" spans="7:7" x14ac:dyDescent="0.15">
      <c r="G180" s="93"/>
    </row>
    <row r="181" spans="7:7" x14ac:dyDescent="0.15">
      <c r="G181" s="93"/>
    </row>
    <row r="182" spans="7:7" x14ac:dyDescent="0.15">
      <c r="G182" s="93"/>
    </row>
    <row r="183" spans="7:7" x14ac:dyDescent="0.15">
      <c r="G183" s="93"/>
    </row>
    <row r="184" spans="7:7" x14ac:dyDescent="0.15">
      <c r="G184" s="93"/>
    </row>
    <row r="185" spans="7:7" x14ac:dyDescent="0.15">
      <c r="G185" s="93"/>
    </row>
    <row r="186" spans="7:7" x14ac:dyDescent="0.15">
      <c r="G186" s="93"/>
    </row>
    <row r="187" spans="7:7" x14ac:dyDescent="0.15">
      <c r="G187" s="93"/>
    </row>
    <row r="188" spans="7:7" x14ac:dyDescent="0.15">
      <c r="G188" s="93"/>
    </row>
    <row r="189" spans="7:7" x14ac:dyDescent="0.15">
      <c r="G189" s="93"/>
    </row>
    <row r="190" spans="7:7" x14ac:dyDescent="0.15">
      <c r="G190" s="93"/>
    </row>
    <row r="191" spans="7:7" x14ac:dyDescent="0.15">
      <c r="G191" s="93"/>
    </row>
    <row r="192" spans="7:7" x14ac:dyDescent="0.15">
      <c r="G192" s="93"/>
    </row>
    <row r="193" spans="7:7" x14ac:dyDescent="0.15">
      <c r="G193" s="93"/>
    </row>
    <row r="194" spans="7:7" x14ac:dyDescent="0.15">
      <c r="G194" s="93"/>
    </row>
    <row r="195" spans="7:7" x14ac:dyDescent="0.15">
      <c r="G195" s="93"/>
    </row>
    <row r="196" spans="7:7" x14ac:dyDescent="0.15">
      <c r="G196" s="93"/>
    </row>
    <row r="197" spans="7:7" x14ac:dyDescent="0.15">
      <c r="G197" s="93"/>
    </row>
    <row r="198" spans="7:7" x14ac:dyDescent="0.15">
      <c r="G198" s="93"/>
    </row>
    <row r="199" spans="7:7" x14ac:dyDescent="0.15">
      <c r="G199" s="93"/>
    </row>
    <row r="200" spans="7:7" x14ac:dyDescent="0.15">
      <c r="G200" s="93"/>
    </row>
  </sheetData>
  <mergeCells count="6">
    <mergeCell ref="A22:F23"/>
    <mergeCell ref="E5:F5"/>
    <mergeCell ref="A1:F2"/>
    <mergeCell ref="C4:D4"/>
    <mergeCell ref="E6:E7"/>
    <mergeCell ref="F6:F7"/>
  </mergeCells>
  <printOptions horizontalCentered="1"/>
  <pageMargins left="0.59055118110236227" right="0.39370078740157483" top="0.55118110236220474" bottom="0.39370078740157483" header="0.31496062992125984" footer="0.31496062992125984"/>
  <pageSetup paperSize="9" scale="80" fitToHeight="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65A9D0-1A93-444B-996C-18F57ED75747}">
  <sheetPr>
    <tabColor theme="8" tint="0.39997558519241921"/>
  </sheetPr>
  <dimension ref="A1:X209"/>
  <sheetViews>
    <sheetView showGridLines="0" zoomScale="110" zoomScaleNormal="110" workbookViewId="0">
      <selection activeCell="J11" sqref="J11"/>
    </sheetView>
  </sheetViews>
  <sheetFormatPr baseColWidth="10" defaultColWidth="11.5" defaultRowHeight="12" x14ac:dyDescent="0.15"/>
  <cols>
    <col min="1" max="1" width="21" style="93" customWidth="1"/>
    <col min="2" max="6" width="9.6640625" style="93" customWidth="1"/>
    <col min="7" max="7" width="6.5" style="156" customWidth="1"/>
    <col min="8" max="8" width="9" style="93" customWidth="1"/>
    <col min="9" max="9" width="7.6640625" style="93" customWidth="1"/>
    <col min="10" max="10" width="11.5" style="93"/>
    <col min="11" max="11" width="17" style="95" bestFit="1" customWidth="1"/>
    <col min="12" max="19" width="11.5" style="95"/>
    <col min="20" max="16384" width="11.5" style="93"/>
  </cols>
  <sheetData>
    <row r="1" spans="1:24" ht="12" customHeight="1" x14ac:dyDescent="0.15">
      <c r="A1" s="210" t="s">
        <v>219</v>
      </c>
      <c r="B1" s="210"/>
      <c r="C1" s="210"/>
      <c r="D1" s="210"/>
      <c r="E1" s="210"/>
      <c r="F1" s="210"/>
      <c r="G1" s="95"/>
      <c r="H1" s="95"/>
      <c r="I1" s="95"/>
    </row>
    <row r="2" spans="1:24" ht="12" customHeight="1" x14ac:dyDescent="0.15">
      <c r="A2" s="210"/>
      <c r="B2" s="210"/>
      <c r="C2" s="210"/>
      <c r="D2" s="210"/>
      <c r="E2" s="210"/>
      <c r="F2" s="210"/>
      <c r="G2" s="95"/>
      <c r="H2" s="95"/>
      <c r="I2" s="95"/>
    </row>
    <row r="3" spans="1:24" ht="28.5" customHeight="1" x14ac:dyDescent="0.15">
      <c r="A3" s="146"/>
      <c r="B3" s="146"/>
      <c r="G3" s="146"/>
    </row>
    <row r="4" spans="1:24" ht="29.25" customHeight="1" x14ac:dyDescent="0.15">
      <c r="A4" s="217" t="s">
        <v>216</v>
      </c>
      <c r="B4" s="217"/>
      <c r="C4" s="211" t="s">
        <v>211</v>
      </c>
      <c r="D4" s="212"/>
      <c r="E4" s="155">
        <f>+'DATOS BASE '!K8</f>
        <v>0.23218182593934517</v>
      </c>
      <c r="G4" s="93"/>
    </row>
    <row r="5" spans="1:24" s="95" customFormat="1" ht="38.25" customHeight="1" x14ac:dyDescent="0.15">
      <c r="A5" s="164" t="s">
        <v>115</v>
      </c>
      <c r="B5" s="165" t="s">
        <v>114</v>
      </c>
      <c r="C5" s="165" t="s">
        <v>134</v>
      </c>
      <c r="D5" s="165" t="s">
        <v>142</v>
      </c>
      <c r="E5" s="208" t="s">
        <v>207</v>
      </c>
      <c r="F5" s="209"/>
      <c r="J5" s="93"/>
      <c r="T5" s="93"/>
      <c r="U5" s="93"/>
      <c r="V5" s="93"/>
      <c r="W5" s="93"/>
      <c r="X5" s="93"/>
    </row>
    <row r="6" spans="1:24" s="95" customFormat="1" ht="16" customHeight="1" x14ac:dyDescent="0.15">
      <c r="A6" s="96" t="s">
        <v>182</v>
      </c>
      <c r="B6" s="110">
        <v>2</v>
      </c>
      <c r="C6" s="111">
        <f>+B6*(1+$E$4)</f>
        <v>2.4643636518786902</v>
      </c>
      <c r="D6" s="111">
        <f t="shared" ref="D6:D30" si="0">+C6/2</f>
        <v>1.2321818259393451</v>
      </c>
      <c r="E6" s="112">
        <f>+C6</f>
        <v>2.4643636518786902</v>
      </c>
      <c r="F6" s="178">
        <v>1.23</v>
      </c>
      <c r="G6" s="195"/>
      <c r="J6" s="93"/>
      <c r="T6" s="93"/>
      <c r="U6" s="93"/>
      <c r="V6" s="93"/>
      <c r="W6" s="93"/>
      <c r="X6" s="93"/>
    </row>
    <row r="7" spans="1:24" s="95" customFormat="1" ht="16" customHeight="1" x14ac:dyDescent="0.15">
      <c r="A7" s="96" t="s">
        <v>183</v>
      </c>
      <c r="B7" s="110">
        <v>0.5</v>
      </c>
      <c r="C7" s="111">
        <f t="shared" ref="C7:C30" si="1">+B7*(1+$E$4)</f>
        <v>0.61609091296967256</v>
      </c>
      <c r="D7" s="111">
        <f t="shared" si="0"/>
        <v>0.30804545648483628</v>
      </c>
      <c r="E7" s="112">
        <f t="shared" ref="E7:E30" si="2">+C7</f>
        <v>0.61609091296967256</v>
      </c>
      <c r="F7" s="178">
        <v>0.31</v>
      </c>
      <c r="G7" s="195"/>
      <c r="J7" s="93"/>
      <c r="T7" s="93"/>
      <c r="U7" s="93"/>
      <c r="V7" s="93"/>
      <c r="W7" s="93"/>
      <c r="X7" s="93"/>
    </row>
    <row r="8" spans="1:24" s="95" customFormat="1" ht="16" customHeight="1" x14ac:dyDescent="0.15">
      <c r="A8" s="96" t="s">
        <v>184</v>
      </c>
      <c r="B8" s="110">
        <v>0.75</v>
      </c>
      <c r="C8" s="111">
        <f t="shared" si="1"/>
        <v>0.92413636945450883</v>
      </c>
      <c r="D8" s="111">
        <f t="shared" si="0"/>
        <v>0.46206818472725442</v>
      </c>
      <c r="E8" s="112">
        <f t="shared" si="2"/>
        <v>0.92413636945450883</v>
      </c>
      <c r="F8" s="178">
        <v>0.46</v>
      </c>
      <c r="G8" s="195"/>
      <c r="J8" s="93"/>
      <c r="T8" s="93"/>
      <c r="U8" s="93"/>
      <c r="V8" s="93"/>
      <c r="W8" s="93"/>
      <c r="X8" s="93"/>
    </row>
    <row r="9" spans="1:24" s="95" customFormat="1" ht="16" customHeight="1" x14ac:dyDescent="0.15">
      <c r="A9" s="96" t="s">
        <v>185</v>
      </c>
      <c r="B9" s="110">
        <v>1</v>
      </c>
      <c r="C9" s="111">
        <f t="shared" si="1"/>
        <v>1.2321818259393451</v>
      </c>
      <c r="D9" s="111">
        <f t="shared" si="0"/>
        <v>0.61609091296967256</v>
      </c>
      <c r="E9" s="112">
        <f t="shared" si="2"/>
        <v>1.2321818259393451</v>
      </c>
      <c r="F9" s="178">
        <v>0.61</v>
      </c>
      <c r="G9" s="195"/>
      <c r="J9" s="93"/>
      <c r="T9" s="93"/>
      <c r="U9" s="93"/>
      <c r="V9" s="93"/>
      <c r="W9" s="93"/>
      <c r="X9" s="93"/>
    </row>
    <row r="10" spans="1:24" s="95" customFormat="1" ht="16" customHeight="1" x14ac:dyDescent="0.15">
      <c r="A10" s="96" t="s">
        <v>186</v>
      </c>
      <c r="B10" s="110">
        <v>1.25</v>
      </c>
      <c r="C10" s="111">
        <f t="shared" si="1"/>
        <v>1.5402272824241814</v>
      </c>
      <c r="D10" s="111">
        <f t="shared" si="0"/>
        <v>0.77011364121209069</v>
      </c>
      <c r="E10" s="112">
        <f t="shared" si="2"/>
        <v>1.5402272824241814</v>
      </c>
      <c r="F10" s="178">
        <v>0.77</v>
      </c>
      <c r="G10" s="195"/>
      <c r="J10" s="93"/>
      <c r="T10" s="93"/>
      <c r="U10" s="93"/>
      <c r="V10" s="93"/>
      <c r="W10" s="93"/>
      <c r="X10" s="93"/>
    </row>
    <row r="11" spans="1:24" s="95" customFormat="1" ht="16" customHeight="1" x14ac:dyDescent="0.15">
      <c r="A11" s="96" t="s">
        <v>187</v>
      </c>
      <c r="B11" s="110">
        <v>1.5</v>
      </c>
      <c r="C11" s="111">
        <f t="shared" si="1"/>
        <v>1.8482727389090177</v>
      </c>
      <c r="D11" s="111">
        <f t="shared" si="0"/>
        <v>0.92413636945450883</v>
      </c>
      <c r="E11" s="112">
        <f t="shared" si="2"/>
        <v>1.8482727389090177</v>
      </c>
      <c r="F11" s="178">
        <v>0.92</v>
      </c>
      <c r="G11" s="195"/>
      <c r="J11" s="93"/>
      <c r="T11" s="93"/>
      <c r="U11" s="93"/>
      <c r="V11" s="93"/>
      <c r="W11" s="93"/>
      <c r="X11" s="93"/>
    </row>
    <row r="12" spans="1:24" s="95" customFormat="1" ht="16" customHeight="1" x14ac:dyDescent="0.15">
      <c r="A12" s="96" t="s">
        <v>184</v>
      </c>
      <c r="B12" s="110">
        <v>0.75</v>
      </c>
      <c r="C12" s="111">
        <f t="shared" si="1"/>
        <v>0.92413636945450883</v>
      </c>
      <c r="D12" s="111">
        <f t="shared" si="0"/>
        <v>0.46206818472725442</v>
      </c>
      <c r="E12" s="112">
        <f t="shared" si="2"/>
        <v>0.92413636945450883</v>
      </c>
      <c r="F12" s="178">
        <v>0.46</v>
      </c>
      <c r="G12" s="195"/>
      <c r="J12" s="93"/>
      <c r="T12" s="93"/>
      <c r="U12" s="93"/>
      <c r="V12" s="93"/>
      <c r="W12" s="93"/>
      <c r="X12" s="93"/>
    </row>
    <row r="13" spans="1:24" s="95" customFormat="1" ht="16" customHeight="1" x14ac:dyDescent="0.15">
      <c r="A13" s="163" t="s">
        <v>188</v>
      </c>
      <c r="B13" s="110">
        <v>0.5</v>
      </c>
      <c r="C13" s="111">
        <f t="shared" si="1"/>
        <v>0.61609091296967256</v>
      </c>
      <c r="D13" s="111">
        <f t="shared" si="0"/>
        <v>0.30804545648483628</v>
      </c>
      <c r="E13" s="112">
        <f t="shared" si="2"/>
        <v>0.61609091296967256</v>
      </c>
      <c r="F13" s="178">
        <v>0.31</v>
      </c>
      <c r="G13" s="195"/>
      <c r="J13" s="93"/>
      <c r="T13" s="93"/>
      <c r="U13" s="93"/>
      <c r="V13" s="93"/>
      <c r="W13" s="93"/>
      <c r="X13" s="93"/>
    </row>
    <row r="14" spans="1:24" s="95" customFormat="1" ht="16" customHeight="1" x14ac:dyDescent="0.15">
      <c r="A14" s="163" t="s">
        <v>189</v>
      </c>
      <c r="B14" s="110">
        <v>0.75</v>
      </c>
      <c r="C14" s="111">
        <f t="shared" si="1"/>
        <v>0.92413636945450883</v>
      </c>
      <c r="D14" s="111">
        <f t="shared" si="0"/>
        <v>0.46206818472725442</v>
      </c>
      <c r="E14" s="112">
        <f t="shared" si="2"/>
        <v>0.92413636945450883</v>
      </c>
      <c r="F14" s="178">
        <v>0.46</v>
      </c>
      <c r="G14" s="195"/>
      <c r="J14" s="93"/>
      <c r="T14" s="93"/>
      <c r="U14" s="93"/>
      <c r="V14" s="93"/>
      <c r="W14" s="93"/>
      <c r="X14" s="93"/>
    </row>
    <row r="15" spans="1:24" s="95" customFormat="1" ht="16" customHeight="1" x14ac:dyDescent="0.15">
      <c r="A15" s="163" t="s">
        <v>190</v>
      </c>
      <c r="B15" s="110">
        <v>1</v>
      </c>
      <c r="C15" s="111">
        <f t="shared" si="1"/>
        <v>1.2321818259393451</v>
      </c>
      <c r="D15" s="111">
        <f t="shared" si="0"/>
        <v>0.61609091296967256</v>
      </c>
      <c r="E15" s="112">
        <f t="shared" si="2"/>
        <v>1.2321818259393451</v>
      </c>
      <c r="F15" s="178">
        <v>0.61</v>
      </c>
      <c r="G15" s="195"/>
      <c r="J15" s="93"/>
      <c r="T15" s="93"/>
      <c r="U15" s="93"/>
      <c r="V15" s="93"/>
      <c r="W15" s="93"/>
      <c r="X15" s="93"/>
    </row>
    <row r="16" spans="1:24" s="95" customFormat="1" ht="16" customHeight="1" x14ac:dyDescent="0.15">
      <c r="A16" s="163" t="s">
        <v>191</v>
      </c>
      <c r="B16" s="110">
        <v>1.25</v>
      </c>
      <c r="C16" s="111">
        <f t="shared" si="1"/>
        <v>1.5402272824241814</v>
      </c>
      <c r="D16" s="111">
        <f t="shared" si="0"/>
        <v>0.77011364121209069</v>
      </c>
      <c r="E16" s="112">
        <f t="shared" si="2"/>
        <v>1.5402272824241814</v>
      </c>
      <c r="F16" s="178">
        <v>0.77</v>
      </c>
      <c r="G16" s="195"/>
      <c r="J16" s="93"/>
      <c r="T16" s="93"/>
      <c r="U16" s="93"/>
      <c r="V16" s="93"/>
      <c r="W16" s="93"/>
      <c r="X16" s="93"/>
    </row>
    <row r="17" spans="1:24" s="95" customFormat="1" ht="16" customHeight="1" x14ac:dyDescent="0.15">
      <c r="A17" s="163" t="s">
        <v>192</v>
      </c>
      <c r="B17" s="110">
        <v>1.5</v>
      </c>
      <c r="C17" s="111">
        <f t="shared" si="1"/>
        <v>1.8482727389090177</v>
      </c>
      <c r="D17" s="111">
        <f t="shared" si="0"/>
        <v>0.92413636945450883</v>
      </c>
      <c r="E17" s="112">
        <f t="shared" si="2"/>
        <v>1.8482727389090177</v>
      </c>
      <c r="F17" s="178">
        <v>0.92</v>
      </c>
      <c r="G17" s="195"/>
      <c r="J17" s="93"/>
      <c r="T17" s="93"/>
      <c r="U17" s="93"/>
      <c r="V17" s="93"/>
      <c r="W17" s="93"/>
      <c r="X17" s="93"/>
    </row>
    <row r="18" spans="1:24" s="95" customFormat="1" ht="16" customHeight="1" x14ac:dyDescent="0.15">
      <c r="A18" s="163" t="s">
        <v>193</v>
      </c>
      <c r="B18" s="110">
        <v>0.5</v>
      </c>
      <c r="C18" s="111">
        <f t="shared" si="1"/>
        <v>0.61609091296967256</v>
      </c>
      <c r="D18" s="111">
        <f t="shared" si="0"/>
        <v>0.30804545648483628</v>
      </c>
      <c r="E18" s="112">
        <f t="shared" si="2"/>
        <v>0.61609091296967256</v>
      </c>
      <c r="F18" s="178">
        <v>0.31</v>
      </c>
      <c r="G18" s="195"/>
      <c r="J18" s="93"/>
      <c r="T18" s="93"/>
      <c r="U18" s="93"/>
      <c r="V18" s="93"/>
      <c r="W18" s="93"/>
      <c r="X18" s="93"/>
    </row>
    <row r="19" spans="1:24" s="95" customFormat="1" ht="16" customHeight="1" x14ac:dyDescent="0.15">
      <c r="A19" s="163" t="s">
        <v>194</v>
      </c>
      <c r="B19" s="110">
        <v>0.75</v>
      </c>
      <c r="C19" s="111">
        <f t="shared" si="1"/>
        <v>0.92413636945450883</v>
      </c>
      <c r="D19" s="111">
        <f t="shared" si="0"/>
        <v>0.46206818472725442</v>
      </c>
      <c r="E19" s="112">
        <f t="shared" si="2"/>
        <v>0.92413636945450883</v>
      </c>
      <c r="F19" s="178">
        <v>0.46</v>
      </c>
      <c r="G19" s="195"/>
      <c r="J19" s="93"/>
      <c r="T19" s="93"/>
      <c r="U19" s="93"/>
      <c r="V19" s="93"/>
      <c r="W19" s="93"/>
      <c r="X19" s="93"/>
    </row>
    <row r="20" spans="1:24" s="95" customFormat="1" ht="16" customHeight="1" x14ac:dyDescent="0.15">
      <c r="A20" s="163" t="s">
        <v>195</v>
      </c>
      <c r="B20" s="145">
        <v>1</v>
      </c>
      <c r="C20" s="111">
        <f t="shared" si="1"/>
        <v>1.2321818259393451</v>
      </c>
      <c r="D20" s="111">
        <f t="shared" si="0"/>
        <v>0.61609091296967256</v>
      </c>
      <c r="E20" s="112">
        <f t="shared" si="2"/>
        <v>1.2321818259393451</v>
      </c>
      <c r="F20" s="178">
        <v>0.61</v>
      </c>
      <c r="G20" s="195"/>
      <c r="J20" s="93"/>
      <c r="T20" s="93"/>
      <c r="U20" s="93"/>
      <c r="V20" s="93"/>
      <c r="W20" s="93"/>
      <c r="X20" s="93"/>
    </row>
    <row r="21" spans="1:24" s="95" customFormat="1" ht="16" customHeight="1" x14ac:dyDescent="0.15">
      <c r="A21" s="163" t="s">
        <v>196</v>
      </c>
      <c r="B21" s="110">
        <v>1.25</v>
      </c>
      <c r="C21" s="111">
        <f t="shared" si="1"/>
        <v>1.5402272824241814</v>
      </c>
      <c r="D21" s="111">
        <f t="shared" si="0"/>
        <v>0.77011364121209069</v>
      </c>
      <c r="E21" s="112">
        <f t="shared" si="2"/>
        <v>1.5402272824241814</v>
      </c>
      <c r="F21" s="178">
        <v>0.77</v>
      </c>
      <c r="G21" s="195"/>
      <c r="J21" s="93"/>
      <c r="T21" s="93"/>
      <c r="U21" s="93"/>
      <c r="V21" s="93"/>
      <c r="W21" s="93"/>
      <c r="X21" s="93"/>
    </row>
    <row r="22" spans="1:24" s="95" customFormat="1" ht="16" customHeight="1" x14ac:dyDescent="0.15">
      <c r="A22" s="163" t="s">
        <v>197</v>
      </c>
      <c r="B22" s="110">
        <v>1.5</v>
      </c>
      <c r="C22" s="111">
        <f t="shared" si="1"/>
        <v>1.8482727389090177</v>
      </c>
      <c r="D22" s="111">
        <f t="shared" si="0"/>
        <v>0.92413636945450883</v>
      </c>
      <c r="E22" s="112">
        <f t="shared" si="2"/>
        <v>1.8482727389090177</v>
      </c>
      <c r="F22" s="178">
        <v>0.92</v>
      </c>
      <c r="G22" s="195"/>
      <c r="J22" s="93"/>
      <c r="T22" s="93"/>
      <c r="U22" s="93"/>
      <c r="V22" s="93"/>
      <c r="W22" s="93"/>
      <c r="X22" s="93"/>
    </row>
    <row r="23" spans="1:24" s="95" customFormat="1" ht="16" customHeight="1" x14ac:dyDescent="0.15">
      <c r="A23" s="163" t="s">
        <v>198</v>
      </c>
      <c r="B23" s="110">
        <v>0.5</v>
      </c>
      <c r="C23" s="111">
        <f t="shared" si="1"/>
        <v>0.61609091296967256</v>
      </c>
      <c r="D23" s="111">
        <f t="shared" si="0"/>
        <v>0.30804545648483628</v>
      </c>
      <c r="E23" s="112">
        <f t="shared" si="2"/>
        <v>0.61609091296967256</v>
      </c>
      <c r="F23" s="178">
        <v>0.31</v>
      </c>
      <c r="G23" s="195"/>
      <c r="J23" s="93"/>
      <c r="T23" s="93"/>
      <c r="U23" s="93"/>
      <c r="V23" s="93"/>
      <c r="W23" s="93"/>
      <c r="X23" s="93"/>
    </row>
    <row r="24" spans="1:24" s="95" customFormat="1" ht="16" customHeight="1" x14ac:dyDescent="0.15">
      <c r="A24" s="163" t="s">
        <v>199</v>
      </c>
      <c r="B24" s="110">
        <v>0.75</v>
      </c>
      <c r="C24" s="111">
        <f t="shared" si="1"/>
        <v>0.92413636945450883</v>
      </c>
      <c r="D24" s="111">
        <f t="shared" si="0"/>
        <v>0.46206818472725442</v>
      </c>
      <c r="E24" s="112">
        <f t="shared" si="2"/>
        <v>0.92413636945450883</v>
      </c>
      <c r="F24" s="178">
        <v>0.46</v>
      </c>
      <c r="G24" s="195"/>
      <c r="J24" s="93"/>
      <c r="T24" s="93"/>
      <c r="U24" s="93"/>
      <c r="V24" s="93"/>
      <c r="W24" s="93"/>
      <c r="X24" s="93"/>
    </row>
    <row r="25" spans="1:24" s="95" customFormat="1" ht="16" customHeight="1" x14ac:dyDescent="0.15">
      <c r="A25" s="163" t="s">
        <v>200</v>
      </c>
      <c r="B25" s="110">
        <v>1</v>
      </c>
      <c r="C25" s="111">
        <f t="shared" si="1"/>
        <v>1.2321818259393451</v>
      </c>
      <c r="D25" s="111">
        <f t="shared" si="0"/>
        <v>0.61609091296967256</v>
      </c>
      <c r="E25" s="112">
        <f t="shared" si="2"/>
        <v>1.2321818259393451</v>
      </c>
      <c r="F25" s="178">
        <v>0.61</v>
      </c>
      <c r="G25" s="195"/>
      <c r="J25" s="93"/>
      <c r="T25" s="93"/>
      <c r="U25" s="93"/>
      <c r="V25" s="93"/>
      <c r="W25" s="93"/>
      <c r="X25" s="93"/>
    </row>
    <row r="26" spans="1:24" s="95" customFormat="1" ht="16" customHeight="1" x14ac:dyDescent="0.15">
      <c r="A26" s="163" t="s">
        <v>198</v>
      </c>
      <c r="B26" s="110">
        <v>0.95</v>
      </c>
      <c r="C26" s="111">
        <f t="shared" si="1"/>
        <v>1.1705727346423778</v>
      </c>
      <c r="D26" s="111">
        <f t="shared" si="0"/>
        <v>0.58528636732118888</v>
      </c>
      <c r="E26" s="112">
        <f t="shared" si="2"/>
        <v>1.1705727346423778</v>
      </c>
      <c r="F26" s="178">
        <v>0.57999999999999996</v>
      </c>
      <c r="G26" s="195"/>
      <c r="J26" s="93"/>
      <c r="T26" s="93"/>
      <c r="U26" s="93"/>
      <c r="V26" s="93"/>
      <c r="W26" s="93"/>
      <c r="X26" s="93"/>
    </row>
    <row r="27" spans="1:24" s="95" customFormat="1" ht="16" customHeight="1" x14ac:dyDescent="0.15">
      <c r="A27" s="163" t="s">
        <v>201</v>
      </c>
      <c r="B27" s="110">
        <v>1.5</v>
      </c>
      <c r="C27" s="111">
        <f t="shared" si="1"/>
        <v>1.8482727389090177</v>
      </c>
      <c r="D27" s="111">
        <f t="shared" si="0"/>
        <v>0.92413636945450883</v>
      </c>
      <c r="E27" s="112">
        <f t="shared" si="2"/>
        <v>1.8482727389090177</v>
      </c>
      <c r="F27" s="178">
        <v>0.92</v>
      </c>
      <c r="G27" s="195"/>
      <c r="J27" s="93"/>
      <c r="T27" s="93"/>
      <c r="U27" s="93"/>
      <c r="V27" s="93"/>
      <c r="W27" s="93"/>
      <c r="X27" s="93"/>
    </row>
    <row r="28" spans="1:24" s="95" customFormat="1" ht="16" customHeight="1" x14ac:dyDescent="0.15">
      <c r="A28" s="163" t="s">
        <v>202</v>
      </c>
      <c r="B28" s="110">
        <v>0.5</v>
      </c>
      <c r="C28" s="111">
        <f t="shared" si="1"/>
        <v>0.61609091296967256</v>
      </c>
      <c r="D28" s="111">
        <f t="shared" si="0"/>
        <v>0.30804545648483628</v>
      </c>
      <c r="E28" s="112">
        <f t="shared" si="2"/>
        <v>0.61609091296967256</v>
      </c>
      <c r="F28" s="178">
        <v>0.31</v>
      </c>
      <c r="G28" s="195"/>
      <c r="J28" s="93"/>
      <c r="T28" s="93"/>
      <c r="U28" s="93"/>
      <c r="V28" s="93"/>
      <c r="W28" s="93"/>
      <c r="X28" s="93"/>
    </row>
    <row r="29" spans="1:24" s="95" customFormat="1" ht="16" customHeight="1" x14ac:dyDescent="0.15">
      <c r="A29" s="163" t="s">
        <v>203</v>
      </c>
      <c r="B29" s="123">
        <v>0.75</v>
      </c>
      <c r="C29" s="111">
        <f t="shared" si="1"/>
        <v>0.92413636945450883</v>
      </c>
      <c r="D29" s="111">
        <f t="shared" si="0"/>
        <v>0.46206818472725442</v>
      </c>
      <c r="E29" s="112">
        <f t="shared" si="2"/>
        <v>0.92413636945450883</v>
      </c>
      <c r="F29" s="178">
        <v>0.46</v>
      </c>
      <c r="G29" s="195"/>
      <c r="J29" s="93"/>
      <c r="T29" s="93"/>
      <c r="U29" s="93"/>
      <c r="V29" s="93"/>
      <c r="W29" s="93"/>
      <c r="X29" s="93"/>
    </row>
    <row r="30" spans="1:24" s="95" customFormat="1" ht="16" customHeight="1" x14ac:dyDescent="0.15">
      <c r="A30" s="163" t="s">
        <v>203</v>
      </c>
      <c r="B30" s="123">
        <v>1</v>
      </c>
      <c r="C30" s="111">
        <f t="shared" si="1"/>
        <v>1.2321818259393451</v>
      </c>
      <c r="D30" s="111">
        <f t="shared" si="0"/>
        <v>0.61609091296967256</v>
      </c>
      <c r="E30" s="112">
        <f t="shared" si="2"/>
        <v>1.2321818259393451</v>
      </c>
      <c r="F30" s="178">
        <v>0.61</v>
      </c>
      <c r="G30" s="195"/>
      <c r="J30" s="93"/>
      <c r="T30" s="93"/>
      <c r="U30" s="93"/>
      <c r="V30" s="93"/>
      <c r="W30" s="93"/>
      <c r="X30" s="93"/>
    </row>
    <row r="31" spans="1:24" s="95" customFormat="1" x14ac:dyDescent="0.15">
      <c r="B31" s="117"/>
      <c r="C31" s="183"/>
      <c r="D31" s="93"/>
      <c r="E31" s="93"/>
      <c r="F31" s="93"/>
      <c r="G31" s="156"/>
      <c r="H31" s="93"/>
      <c r="I31" s="93"/>
      <c r="J31" s="93"/>
      <c r="T31" s="93"/>
      <c r="U31" s="93"/>
      <c r="V31" s="93"/>
      <c r="W31" s="93"/>
      <c r="X31" s="93"/>
    </row>
    <row r="32" spans="1:24" s="95" customFormat="1" x14ac:dyDescent="0.15">
      <c r="A32" s="93"/>
      <c r="B32" s="93"/>
      <c r="C32" s="93"/>
      <c r="D32" s="93"/>
      <c r="E32" s="93"/>
      <c r="F32" s="93"/>
      <c r="G32" s="113"/>
      <c r="H32" s="93"/>
      <c r="I32" s="109"/>
      <c r="J32" s="93"/>
      <c r="K32" s="114"/>
      <c r="T32" s="93"/>
      <c r="U32" s="93"/>
      <c r="V32" s="93"/>
      <c r="W32" s="93"/>
      <c r="X32" s="93"/>
    </row>
    <row r="33" spans="1:24" s="95" customFormat="1" x14ac:dyDescent="0.15">
      <c r="B33" s="93"/>
      <c r="C33" s="93"/>
      <c r="D33" s="93"/>
      <c r="E33" s="93"/>
      <c r="F33" s="93"/>
      <c r="G33" s="156"/>
      <c r="H33" s="93"/>
      <c r="I33" s="109"/>
      <c r="J33" s="93"/>
      <c r="T33" s="93"/>
      <c r="U33" s="93"/>
      <c r="V33" s="93"/>
      <c r="W33" s="93"/>
      <c r="X33" s="93"/>
    </row>
    <row r="34" spans="1:24" s="95" customFormat="1" x14ac:dyDescent="0.15">
      <c r="A34" s="93"/>
      <c r="B34" s="93"/>
      <c r="C34" s="184"/>
      <c r="D34" s="93"/>
      <c r="E34" s="93"/>
      <c r="F34" s="93"/>
      <c r="G34" s="156"/>
      <c r="H34" s="93"/>
      <c r="I34" s="109"/>
      <c r="J34" s="93"/>
      <c r="T34" s="93"/>
      <c r="U34" s="93"/>
      <c r="V34" s="93"/>
      <c r="W34" s="93"/>
      <c r="X34" s="93"/>
    </row>
    <row r="35" spans="1:24" s="95" customFormat="1" x14ac:dyDescent="0.15">
      <c r="A35" s="93"/>
      <c r="B35" s="93"/>
      <c r="C35" s="93"/>
      <c r="D35" s="93"/>
      <c r="E35" s="93"/>
      <c r="F35" s="93"/>
      <c r="G35" s="156"/>
      <c r="H35" s="93"/>
      <c r="I35" s="109"/>
      <c r="J35" s="93"/>
      <c r="T35" s="93"/>
      <c r="U35" s="93"/>
      <c r="V35" s="93"/>
      <c r="W35" s="93"/>
      <c r="X35" s="93"/>
    </row>
    <row r="36" spans="1:24" s="95" customFormat="1" x14ac:dyDescent="0.15">
      <c r="A36" s="93"/>
      <c r="B36" s="93"/>
      <c r="C36" s="93"/>
      <c r="D36" s="93"/>
      <c r="E36" s="93"/>
      <c r="F36" s="93"/>
      <c r="G36" s="156"/>
      <c r="H36" s="93"/>
      <c r="I36" s="109"/>
      <c r="J36" s="93"/>
      <c r="T36" s="93"/>
      <c r="U36" s="93"/>
      <c r="V36" s="93"/>
      <c r="W36" s="93"/>
      <c r="X36" s="93"/>
    </row>
    <row r="37" spans="1:24" s="95" customFormat="1" x14ac:dyDescent="0.15">
      <c r="A37" s="93"/>
      <c r="B37" s="93"/>
      <c r="C37" s="93"/>
      <c r="D37" s="93"/>
      <c r="E37" s="93"/>
      <c r="F37" s="93"/>
      <c r="G37" s="156"/>
      <c r="H37" s="93"/>
      <c r="I37" s="109"/>
      <c r="J37" s="93"/>
      <c r="T37" s="93"/>
      <c r="U37" s="93"/>
      <c r="V37" s="93"/>
      <c r="W37" s="93"/>
      <c r="X37" s="93"/>
    </row>
    <row r="38" spans="1:24" s="95" customFormat="1" x14ac:dyDescent="0.15">
      <c r="A38" s="93"/>
      <c r="B38" s="93"/>
      <c r="C38" s="93"/>
      <c r="D38" s="93"/>
      <c r="E38" s="93"/>
      <c r="F38" s="93"/>
      <c r="G38" s="156"/>
      <c r="H38" s="93"/>
      <c r="I38" s="109"/>
      <c r="J38" s="93"/>
      <c r="T38" s="93"/>
      <c r="U38" s="93"/>
      <c r="V38" s="93"/>
      <c r="W38" s="93"/>
      <c r="X38" s="93"/>
    </row>
    <row r="39" spans="1:24" s="95" customFormat="1" x14ac:dyDescent="0.15">
      <c r="A39" s="93"/>
      <c r="B39" s="93"/>
      <c r="C39" s="93"/>
      <c r="D39" s="93"/>
      <c r="E39" s="93"/>
      <c r="F39" s="93"/>
      <c r="G39" s="156"/>
      <c r="H39" s="93"/>
      <c r="I39" s="109"/>
      <c r="J39" s="93"/>
      <c r="T39" s="93"/>
      <c r="U39" s="93"/>
      <c r="V39" s="93"/>
      <c r="W39" s="93"/>
      <c r="X39" s="93"/>
    </row>
    <row r="40" spans="1:24" s="95" customFormat="1" x14ac:dyDescent="0.15">
      <c r="A40" s="93"/>
      <c r="B40" s="93"/>
      <c r="C40" s="93"/>
      <c r="D40" s="93"/>
      <c r="E40" s="93"/>
      <c r="F40" s="93"/>
      <c r="G40" s="156"/>
      <c r="H40" s="93"/>
      <c r="I40" s="109"/>
      <c r="J40" s="93"/>
      <c r="T40" s="93"/>
      <c r="U40" s="93"/>
      <c r="V40" s="93"/>
      <c r="W40" s="93"/>
      <c r="X40" s="93"/>
    </row>
    <row r="41" spans="1:24" s="95" customFormat="1" x14ac:dyDescent="0.15">
      <c r="A41" s="93"/>
      <c r="B41" s="93"/>
      <c r="C41" s="93"/>
      <c r="D41" s="93"/>
      <c r="E41" s="93"/>
      <c r="F41" s="93"/>
      <c r="G41" s="113"/>
      <c r="H41" s="93"/>
      <c r="I41" s="109"/>
      <c r="J41" s="93"/>
      <c r="K41" s="115"/>
      <c r="T41" s="93"/>
      <c r="U41" s="93"/>
      <c r="V41" s="93"/>
      <c r="W41" s="93"/>
      <c r="X41" s="93"/>
    </row>
    <row r="42" spans="1:24" s="95" customFormat="1" x14ac:dyDescent="0.15">
      <c r="A42" s="93"/>
      <c r="B42" s="93"/>
      <c r="C42" s="93"/>
      <c r="D42" s="93"/>
      <c r="E42" s="93"/>
      <c r="F42" s="93"/>
      <c r="G42" s="156"/>
      <c r="H42" s="93"/>
      <c r="I42" s="109"/>
      <c r="J42" s="93"/>
      <c r="K42" s="115"/>
      <c r="T42" s="93"/>
      <c r="U42" s="93"/>
      <c r="V42" s="93"/>
      <c r="W42" s="93"/>
      <c r="X42" s="93"/>
    </row>
    <row r="43" spans="1:24" s="95" customFormat="1" x14ac:dyDescent="0.15">
      <c r="A43" s="93"/>
      <c r="B43" s="93"/>
      <c r="C43" s="93"/>
      <c r="D43" s="93"/>
      <c r="E43" s="93"/>
      <c r="F43" s="93"/>
      <c r="G43" s="156"/>
      <c r="H43" s="93"/>
      <c r="I43" s="109"/>
      <c r="J43" s="93"/>
      <c r="T43" s="93"/>
      <c r="U43" s="93"/>
      <c r="V43" s="93"/>
      <c r="W43" s="93"/>
      <c r="X43" s="93"/>
    </row>
    <row r="44" spans="1:24" s="95" customFormat="1" x14ac:dyDescent="0.15">
      <c r="A44" s="93"/>
      <c r="B44" s="93"/>
      <c r="C44" s="93"/>
      <c r="D44" s="93"/>
      <c r="E44" s="93"/>
      <c r="F44" s="93"/>
      <c r="G44" s="156"/>
      <c r="H44" s="93"/>
      <c r="I44" s="109"/>
      <c r="J44" s="93"/>
      <c r="T44" s="93"/>
      <c r="U44" s="93"/>
      <c r="V44" s="93"/>
      <c r="W44" s="93"/>
      <c r="X44" s="93"/>
    </row>
    <row r="45" spans="1:24" s="95" customFormat="1" x14ac:dyDescent="0.15">
      <c r="A45" s="93"/>
      <c r="B45" s="93"/>
      <c r="C45" s="93"/>
      <c r="D45" s="93"/>
      <c r="E45" s="93"/>
      <c r="F45" s="93"/>
      <c r="G45" s="156"/>
      <c r="H45" s="93"/>
      <c r="I45" s="109"/>
      <c r="J45" s="93"/>
      <c r="T45" s="93"/>
      <c r="U45" s="93"/>
      <c r="V45" s="93"/>
      <c r="W45" s="93"/>
      <c r="X45" s="93"/>
    </row>
    <row r="46" spans="1:24" s="95" customFormat="1" x14ac:dyDescent="0.15">
      <c r="A46" s="93"/>
      <c r="B46" s="93"/>
      <c r="C46" s="93"/>
      <c r="D46" s="93"/>
      <c r="E46" s="93"/>
      <c r="F46" s="93"/>
      <c r="G46" s="156"/>
      <c r="H46" s="93"/>
      <c r="I46" s="109"/>
      <c r="J46" s="93"/>
      <c r="T46" s="93"/>
      <c r="U46" s="93"/>
      <c r="V46" s="93"/>
      <c r="W46" s="93"/>
      <c r="X46" s="93"/>
    </row>
    <row r="47" spans="1:24" s="95" customFormat="1" x14ac:dyDescent="0.15">
      <c r="A47" s="93"/>
      <c r="B47" s="93"/>
      <c r="C47" s="93"/>
      <c r="D47" s="93"/>
      <c r="E47" s="93"/>
      <c r="F47" s="93"/>
      <c r="G47" s="156"/>
      <c r="H47" s="93"/>
      <c r="I47" s="109"/>
      <c r="J47" s="93"/>
      <c r="T47" s="93"/>
      <c r="U47" s="93"/>
      <c r="V47" s="93"/>
      <c r="W47" s="93"/>
      <c r="X47" s="93"/>
    </row>
    <row r="48" spans="1:24" s="95" customFormat="1" x14ac:dyDescent="0.15">
      <c r="A48" s="93"/>
      <c r="B48" s="93"/>
      <c r="C48" s="93"/>
      <c r="D48" s="93"/>
      <c r="E48" s="93"/>
      <c r="F48" s="93"/>
      <c r="G48" s="156"/>
      <c r="H48" s="93"/>
      <c r="I48" s="109"/>
      <c r="J48" s="93"/>
      <c r="T48" s="93"/>
      <c r="U48" s="93"/>
      <c r="V48" s="93"/>
      <c r="W48" s="93"/>
      <c r="X48" s="93"/>
    </row>
    <row r="49" spans="1:24" s="95" customFormat="1" x14ac:dyDescent="0.15">
      <c r="A49" s="93"/>
      <c r="B49" s="93"/>
      <c r="C49" s="93"/>
      <c r="D49" s="93"/>
      <c r="E49" s="93"/>
      <c r="F49" s="93"/>
      <c r="G49" s="156"/>
      <c r="H49" s="93"/>
      <c r="I49" s="109"/>
      <c r="J49" s="93"/>
      <c r="T49" s="93"/>
      <c r="U49" s="93"/>
      <c r="V49" s="93"/>
      <c r="W49" s="93"/>
      <c r="X49" s="93"/>
    </row>
    <row r="50" spans="1:24" s="95" customFormat="1" x14ac:dyDescent="0.15">
      <c r="A50" s="93"/>
      <c r="B50" s="93"/>
      <c r="C50" s="93"/>
      <c r="D50" s="93"/>
      <c r="E50" s="93"/>
      <c r="F50" s="93"/>
      <c r="G50" s="156"/>
      <c r="H50" s="93"/>
      <c r="I50" s="109"/>
      <c r="J50" s="93"/>
      <c r="T50" s="93"/>
      <c r="U50" s="93"/>
      <c r="V50" s="93"/>
      <c r="W50" s="93"/>
      <c r="X50" s="93"/>
    </row>
    <row r="51" spans="1:24" s="95" customFormat="1" x14ac:dyDescent="0.15">
      <c r="A51" s="93"/>
      <c r="B51" s="93"/>
      <c r="C51" s="93"/>
      <c r="D51" s="93"/>
      <c r="E51" s="93"/>
      <c r="F51" s="93"/>
      <c r="G51" s="156"/>
      <c r="H51" s="93"/>
      <c r="I51" s="109"/>
      <c r="J51" s="93"/>
      <c r="T51" s="93"/>
      <c r="U51" s="93"/>
      <c r="V51" s="93"/>
      <c r="W51" s="93"/>
      <c r="X51" s="93"/>
    </row>
    <row r="52" spans="1:24" s="95" customFormat="1" x14ac:dyDescent="0.15">
      <c r="A52" s="93"/>
      <c r="B52" s="93"/>
      <c r="C52" s="93"/>
      <c r="D52" s="93"/>
      <c r="E52" s="93"/>
      <c r="F52" s="93"/>
      <c r="G52" s="156"/>
      <c r="H52" s="93"/>
      <c r="I52" s="109"/>
      <c r="J52" s="93"/>
      <c r="T52" s="93"/>
      <c r="U52" s="93"/>
      <c r="V52" s="93"/>
      <c r="W52" s="93"/>
      <c r="X52" s="93"/>
    </row>
    <row r="53" spans="1:24" s="95" customFormat="1" x14ac:dyDescent="0.15">
      <c r="A53" s="93"/>
      <c r="B53" s="93"/>
      <c r="C53" s="93"/>
      <c r="D53" s="93"/>
      <c r="E53" s="93"/>
      <c r="F53" s="93"/>
      <c r="G53" s="113"/>
      <c r="H53" s="93"/>
      <c r="I53" s="109"/>
      <c r="J53" s="93"/>
      <c r="T53" s="93"/>
      <c r="U53" s="93"/>
      <c r="V53" s="93"/>
      <c r="W53" s="93"/>
      <c r="X53" s="93"/>
    </row>
    <row r="54" spans="1:24" s="95" customFormat="1" x14ac:dyDescent="0.15">
      <c r="A54" s="93"/>
      <c r="B54" s="93"/>
      <c r="C54" s="93"/>
      <c r="D54" s="93"/>
      <c r="E54" s="93"/>
      <c r="F54" s="93"/>
      <c r="G54" s="156"/>
      <c r="H54" s="93"/>
      <c r="I54" s="109"/>
      <c r="J54" s="93"/>
      <c r="T54" s="93"/>
      <c r="U54" s="93"/>
      <c r="V54" s="93"/>
      <c r="W54" s="93"/>
      <c r="X54" s="93"/>
    </row>
    <row r="55" spans="1:24" s="95" customFormat="1" x14ac:dyDescent="0.15">
      <c r="A55" s="93"/>
      <c r="B55" s="93"/>
      <c r="C55" s="93"/>
      <c r="D55" s="93"/>
      <c r="E55" s="93"/>
      <c r="F55" s="93"/>
      <c r="G55" s="156"/>
      <c r="H55" s="93"/>
      <c r="I55" s="109"/>
      <c r="J55" s="93"/>
      <c r="T55" s="93"/>
      <c r="U55" s="93"/>
      <c r="V55" s="93"/>
      <c r="W55" s="93"/>
      <c r="X55" s="93"/>
    </row>
    <row r="56" spans="1:24" s="95" customFormat="1" x14ac:dyDescent="0.15">
      <c r="A56" s="93"/>
      <c r="B56" s="93"/>
      <c r="C56" s="93"/>
      <c r="D56" s="93"/>
      <c r="E56" s="93"/>
      <c r="F56" s="93"/>
      <c r="G56" s="156"/>
      <c r="H56" s="93"/>
      <c r="I56" s="109"/>
      <c r="J56" s="93"/>
      <c r="T56" s="93"/>
      <c r="U56" s="93"/>
      <c r="V56" s="93"/>
      <c r="W56" s="93"/>
      <c r="X56" s="93"/>
    </row>
    <row r="57" spans="1:24" s="95" customFormat="1" x14ac:dyDescent="0.15">
      <c r="A57" s="93"/>
      <c r="B57" s="93"/>
      <c r="C57" s="93"/>
      <c r="D57" s="93"/>
      <c r="E57" s="93"/>
      <c r="F57" s="93"/>
      <c r="G57" s="156"/>
      <c r="H57" s="93"/>
      <c r="I57" s="109"/>
      <c r="J57" s="93"/>
      <c r="T57" s="93"/>
      <c r="U57" s="93"/>
      <c r="V57" s="93"/>
      <c r="W57" s="93"/>
      <c r="X57" s="93"/>
    </row>
    <row r="58" spans="1:24" s="95" customFormat="1" x14ac:dyDescent="0.15">
      <c r="A58" s="93"/>
      <c r="B58" s="93"/>
      <c r="C58" s="93"/>
      <c r="D58" s="93"/>
      <c r="E58" s="93"/>
      <c r="F58" s="93"/>
      <c r="G58" s="113"/>
      <c r="H58" s="93"/>
      <c r="I58" s="109"/>
      <c r="J58" s="93"/>
      <c r="T58" s="93"/>
      <c r="U58" s="93"/>
      <c r="V58" s="93"/>
      <c r="W58" s="93"/>
      <c r="X58" s="93"/>
    </row>
    <row r="59" spans="1:24" s="95" customFormat="1" x14ac:dyDescent="0.15">
      <c r="A59" s="93"/>
      <c r="B59" s="93"/>
      <c r="C59" s="93"/>
      <c r="D59" s="93"/>
      <c r="E59" s="93"/>
      <c r="F59" s="93"/>
      <c r="G59" s="156"/>
      <c r="H59" s="93"/>
      <c r="I59" s="109"/>
      <c r="J59" s="93"/>
      <c r="T59" s="93"/>
      <c r="U59" s="93"/>
      <c r="V59" s="93"/>
      <c r="W59" s="93"/>
      <c r="X59" s="93"/>
    </row>
    <row r="60" spans="1:24" s="95" customFormat="1" x14ac:dyDescent="0.15">
      <c r="A60" s="93"/>
      <c r="B60" s="93"/>
      <c r="C60" s="93"/>
      <c r="D60" s="93"/>
      <c r="E60" s="93"/>
      <c r="F60" s="93"/>
      <c r="G60" s="156"/>
      <c r="H60" s="93"/>
      <c r="I60" s="109"/>
      <c r="J60" s="93"/>
      <c r="T60" s="93"/>
      <c r="U60" s="93"/>
      <c r="V60" s="93"/>
      <c r="W60" s="93"/>
      <c r="X60" s="93"/>
    </row>
    <row r="61" spans="1:24" s="95" customFormat="1" x14ac:dyDescent="0.15">
      <c r="A61" s="93"/>
      <c r="B61" s="93"/>
      <c r="C61" s="93"/>
      <c r="D61" s="93"/>
      <c r="E61" s="93"/>
      <c r="F61" s="93"/>
      <c r="G61" s="156"/>
      <c r="H61" s="93"/>
      <c r="I61" s="109"/>
      <c r="J61" s="93"/>
      <c r="T61" s="93"/>
      <c r="U61" s="93"/>
      <c r="V61" s="93"/>
      <c r="W61" s="93"/>
      <c r="X61" s="93"/>
    </row>
    <row r="62" spans="1:24" s="95" customFormat="1" x14ac:dyDescent="0.15">
      <c r="A62" s="93"/>
      <c r="B62" s="93"/>
      <c r="C62" s="93"/>
      <c r="D62" s="93"/>
      <c r="E62" s="93"/>
      <c r="F62" s="93"/>
      <c r="G62" s="156"/>
      <c r="H62" s="93"/>
      <c r="I62" s="109"/>
      <c r="J62" s="93"/>
      <c r="T62" s="93"/>
      <c r="U62" s="93"/>
      <c r="V62" s="93"/>
      <c r="W62" s="93"/>
      <c r="X62" s="93"/>
    </row>
    <row r="63" spans="1:24" s="95" customFormat="1" x14ac:dyDescent="0.15">
      <c r="A63" s="93"/>
      <c r="B63" s="93"/>
      <c r="C63" s="93"/>
      <c r="D63" s="93"/>
      <c r="E63" s="93"/>
      <c r="F63" s="93"/>
      <c r="G63" s="156"/>
      <c r="H63" s="93"/>
      <c r="I63" s="109"/>
      <c r="J63" s="93"/>
      <c r="T63" s="93"/>
      <c r="U63" s="93"/>
      <c r="V63" s="93"/>
      <c r="W63" s="93"/>
      <c r="X63" s="93"/>
    </row>
    <row r="64" spans="1:24" s="95" customFormat="1" x14ac:dyDescent="0.15">
      <c r="A64" s="93"/>
      <c r="B64" s="93"/>
      <c r="C64" s="93"/>
      <c r="D64" s="93"/>
      <c r="E64" s="93"/>
      <c r="F64" s="93"/>
      <c r="G64" s="156"/>
      <c r="H64" s="93"/>
      <c r="I64" s="109"/>
      <c r="J64" s="93"/>
      <c r="T64" s="93"/>
      <c r="U64" s="93"/>
      <c r="V64" s="93"/>
      <c r="W64" s="93"/>
      <c r="X64" s="93"/>
    </row>
    <row r="65" spans="1:24" s="95" customFormat="1" x14ac:dyDescent="0.15">
      <c r="A65" s="93"/>
      <c r="B65" s="93"/>
      <c r="C65" s="93"/>
      <c r="D65" s="93"/>
      <c r="E65" s="93"/>
      <c r="F65" s="93"/>
      <c r="G65" s="156"/>
      <c r="H65" s="93"/>
      <c r="I65" s="109"/>
      <c r="J65" s="93"/>
      <c r="T65" s="93"/>
      <c r="U65" s="93"/>
      <c r="V65" s="93"/>
      <c r="W65" s="93"/>
      <c r="X65" s="93"/>
    </row>
    <row r="66" spans="1:24" s="95" customFormat="1" x14ac:dyDescent="0.15">
      <c r="A66" s="93"/>
      <c r="B66" s="93"/>
      <c r="C66" s="93"/>
      <c r="D66" s="93"/>
      <c r="E66" s="93"/>
      <c r="F66" s="93"/>
      <c r="G66" s="156"/>
      <c r="H66" s="93"/>
      <c r="I66" s="109"/>
      <c r="J66" s="93"/>
      <c r="T66" s="93"/>
      <c r="U66" s="93"/>
      <c r="V66" s="93"/>
      <c r="W66" s="93"/>
      <c r="X66" s="93"/>
    </row>
    <row r="67" spans="1:24" x14ac:dyDescent="0.15">
      <c r="I67" s="109"/>
    </row>
    <row r="68" spans="1:24" x14ac:dyDescent="0.15">
      <c r="I68" s="109"/>
    </row>
    <row r="69" spans="1:24" x14ac:dyDescent="0.15">
      <c r="G69" s="113"/>
      <c r="I69" s="109"/>
    </row>
    <row r="70" spans="1:24" x14ac:dyDescent="0.15">
      <c r="I70" s="109"/>
    </row>
    <row r="71" spans="1:24" s="95" customFormat="1" x14ac:dyDescent="0.15">
      <c r="A71" s="93"/>
      <c r="B71" s="93"/>
      <c r="C71" s="93"/>
      <c r="D71" s="93"/>
      <c r="E71" s="93"/>
      <c r="F71" s="93"/>
      <c r="G71" s="156"/>
      <c r="H71" s="93"/>
      <c r="I71" s="109"/>
      <c r="J71" s="93"/>
      <c r="T71" s="93"/>
      <c r="U71" s="93"/>
      <c r="V71" s="93"/>
      <c r="W71" s="93"/>
      <c r="X71" s="93"/>
    </row>
    <row r="72" spans="1:24" s="95" customFormat="1" x14ac:dyDescent="0.15">
      <c r="A72" s="93"/>
      <c r="B72" s="93"/>
      <c r="C72" s="93"/>
      <c r="D72" s="93"/>
      <c r="E72" s="93"/>
      <c r="F72" s="93"/>
      <c r="G72" s="156"/>
      <c r="H72" s="93"/>
      <c r="I72" s="109"/>
      <c r="J72" s="93"/>
      <c r="T72" s="93"/>
      <c r="U72" s="93"/>
      <c r="V72" s="93"/>
      <c r="W72" s="93"/>
      <c r="X72" s="93"/>
    </row>
    <row r="73" spans="1:24" s="95" customFormat="1" x14ac:dyDescent="0.15">
      <c r="A73" s="93"/>
      <c r="B73" s="93"/>
      <c r="C73" s="93"/>
      <c r="D73" s="93"/>
      <c r="E73" s="93"/>
      <c r="F73" s="93"/>
      <c r="G73" s="156"/>
      <c r="H73" s="93"/>
      <c r="I73" s="109"/>
      <c r="J73" s="93"/>
      <c r="T73" s="93"/>
      <c r="U73" s="93"/>
      <c r="V73" s="93"/>
      <c r="W73" s="93"/>
      <c r="X73" s="93"/>
    </row>
    <row r="74" spans="1:24" s="95" customFormat="1" x14ac:dyDescent="0.15">
      <c r="A74" s="93"/>
      <c r="B74" s="93"/>
      <c r="C74" s="93"/>
      <c r="D74" s="93"/>
      <c r="E74" s="93"/>
      <c r="F74" s="93"/>
      <c r="G74" s="156"/>
      <c r="H74" s="93"/>
      <c r="I74" s="109"/>
      <c r="J74" s="93"/>
      <c r="T74" s="93"/>
      <c r="U74" s="93"/>
      <c r="V74" s="93"/>
      <c r="W74" s="93"/>
      <c r="X74" s="93"/>
    </row>
    <row r="75" spans="1:24" s="95" customFormat="1" x14ac:dyDescent="0.15">
      <c r="A75" s="93"/>
      <c r="B75" s="93"/>
      <c r="C75" s="93"/>
      <c r="D75" s="93"/>
      <c r="E75" s="93"/>
      <c r="F75" s="93"/>
      <c r="G75" s="156"/>
      <c r="H75" s="93"/>
      <c r="I75" s="109"/>
      <c r="J75" s="93"/>
      <c r="T75" s="93"/>
      <c r="U75" s="93"/>
      <c r="V75" s="93"/>
      <c r="W75" s="93"/>
      <c r="X75" s="93"/>
    </row>
    <row r="76" spans="1:24" s="95" customFormat="1" x14ac:dyDescent="0.15">
      <c r="A76" s="93"/>
      <c r="B76" s="93"/>
      <c r="C76" s="93"/>
      <c r="D76" s="93"/>
      <c r="E76" s="93"/>
      <c r="F76" s="93"/>
      <c r="G76" s="156"/>
      <c r="H76" s="93"/>
      <c r="I76" s="109"/>
      <c r="J76" s="93"/>
      <c r="T76" s="93"/>
      <c r="U76" s="93"/>
      <c r="V76" s="93"/>
      <c r="W76" s="93"/>
      <c r="X76" s="93"/>
    </row>
    <row r="77" spans="1:24" s="95" customFormat="1" x14ac:dyDescent="0.15">
      <c r="A77" s="93"/>
      <c r="B77" s="93"/>
      <c r="C77" s="93"/>
      <c r="D77" s="93"/>
      <c r="E77" s="93"/>
      <c r="F77" s="93"/>
      <c r="G77" s="156"/>
      <c r="H77" s="93"/>
      <c r="I77" s="109"/>
      <c r="J77" s="93"/>
      <c r="T77" s="93"/>
      <c r="U77" s="93"/>
      <c r="V77" s="93"/>
      <c r="W77" s="93"/>
      <c r="X77" s="93"/>
    </row>
    <row r="78" spans="1:24" s="95" customFormat="1" x14ac:dyDescent="0.15">
      <c r="A78" s="93"/>
      <c r="B78" s="93"/>
      <c r="C78" s="93"/>
      <c r="D78" s="93"/>
      <c r="E78" s="93"/>
      <c r="F78" s="93"/>
      <c r="G78" s="156"/>
      <c r="H78" s="93"/>
      <c r="I78" s="109"/>
      <c r="J78" s="93"/>
      <c r="T78" s="93"/>
      <c r="U78" s="93"/>
      <c r="V78" s="93"/>
      <c r="W78" s="93"/>
      <c r="X78" s="93"/>
    </row>
    <row r="79" spans="1:24" s="95" customFormat="1" x14ac:dyDescent="0.15">
      <c r="A79" s="93"/>
      <c r="B79" s="93"/>
      <c r="C79" s="93"/>
      <c r="D79" s="93"/>
      <c r="E79" s="93"/>
      <c r="F79" s="93"/>
      <c r="G79" s="156"/>
      <c r="H79" s="93"/>
      <c r="I79" s="109"/>
      <c r="J79" s="93"/>
      <c r="T79" s="93"/>
      <c r="U79" s="93"/>
      <c r="V79" s="93"/>
      <c r="W79" s="93"/>
      <c r="X79" s="93"/>
    </row>
    <row r="80" spans="1:24" s="95" customFormat="1" x14ac:dyDescent="0.15">
      <c r="A80" s="93"/>
      <c r="B80" s="93"/>
      <c r="C80" s="93"/>
      <c r="D80" s="93"/>
      <c r="E80" s="93"/>
      <c r="F80" s="93"/>
      <c r="G80" s="156"/>
      <c r="H80" s="93"/>
      <c r="I80" s="109"/>
      <c r="J80" s="93"/>
      <c r="T80" s="93"/>
      <c r="U80" s="93"/>
      <c r="V80" s="93"/>
      <c r="W80" s="93"/>
      <c r="X80" s="93"/>
    </row>
    <row r="81" spans="1:24" s="95" customFormat="1" x14ac:dyDescent="0.15">
      <c r="A81" s="93"/>
      <c r="B81" s="93"/>
      <c r="C81" s="93"/>
      <c r="D81" s="93"/>
      <c r="E81" s="93"/>
      <c r="F81" s="93"/>
      <c r="G81" s="156"/>
      <c r="H81" s="93"/>
      <c r="I81" s="109"/>
      <c r="J81" s="93"/>
      <c r="T81" s="93"/>
      <c r="U81" s="93"/>
      <c r="V81" s="93"/>
      <c r="W81" s="93"/>
      <c r="X81" s="93"/>
    </row>
    <row r="82" spans="1:24" s="95" customFormat="1" x14ac:dyDescent="0.15">
      <c r="A82" s="93"/>
      <c r="B82" s="93"/>
      <c r="C82" s="93"/>
      <c r="D82" s="93"/>
      <c r="E82" s="93"/>
      <c r="F82" s="93"/>
      <c r="G82" s="156"/>
      <c r="H82" s="93"/>
      <c r="I82" s="109"/>
      <c r="J82" s="93"/>
      <c r="T82" s="93"/>
      <c r="U82" s="93"/>
      <c r="V82" s="93"/>
      <c r="W82" s="93"/>
      <c r="X82" s="93"/>
    </row>
    <row r="83" spans="1:24" s="95" customFormat="1" x14ac:dyDescent="0.15">
      <c r="A83" s="93"/>
      <c r="B83" s="93"/>
      <c r="C83" s="93"/>
      <c r="D83" s="93"/>
      <c r="E83" s="93"/>
      <c r="F83" s="93"/>
      <c r="G83" s="156"/>
      <c r="H83" s="93"/>
      <c r="I83" s="109"/>
      <c r="J83" s="93"/>
      <c r="T83" s="93"/>
      <c r="U83" s="93"/>
      <c r="V83" s="93"/>
      <c r="W83" s="93"/>
      <c r="X83" s="93"/>
    </row>
    <row r="84" spans="1:24" s="95" customFormat="1" x14ac:dyDescent="0.15">
      <c r="A84" s="93"/>
      <c r="B84" s="93"/>
      <c r="C84" s="93"/>
      <c r="D84" s="93"/>
      <c r="E84" s="93"/>
      <c r="F84" s="93"/>
      <c r="G84" s="156"/>
      <c r="H84" s="93"/>
      <c r="I84" s="109"/>
      <c r="J84" s="93"/>
      <c r="T84" s="93"/>
      <c r="U84" s="93"/>
      <c r="V84" s="93"/>
      <c r="W84" s="93"/>
      <c r="X84" s="93"/>
    </row>
    <row r="85" spans="1:24" s="95" customFormat="1" x14ac:dyDescent="0.15">
      <c r="A85" s="93"/>
      <c r="B85" s="93"/>
      <c r="C85" s="93"/>
      <c r="D85" s="93"/>
      <c r="E85" s="93"/>
      <c r="F85" s="93"/>
      <c r="G85" s="156"/>
      <c r="H85" s="93"/>
      <c r="I85" s="109"/>
      <c r="J85" s="93"/>
      <c r="T85" s="93"/>
      <c r="U85" s="93"/>
      <c r="V85" s="93"/>
      <c r="W85" s="93"/>
      <c r="X85" s="93"/>
    </row>
    <row r="86" spans="1:24" s="95" customFormat="1" x14ac:dyDescent="0.15">
      <c r="A86" s="93"/>
      <c r="B86" s="93"/>
      <c r="C86" s="93"/>
      <c r="D86" s="93"/>
      <c r="E86" s="93"/>
      <c r="F86" s="93"/>
      <c r="G86" s="156"/>
      <c r="H86" s="93"/>
      <c r="I86" s="109"/>
      <c r="J86" s="93"/>
      <c r="T86" s="93"/>
      <c r="U86" s="93"/>
      <c r="V86" s="93"/>
      <c r="W86" s="93"/>
      <c r="X86" s="93"/>
    </row>
    <row r="87" spans="1:24" s="95" customFormat="1" x14ac:dyDescent="0.15">
      <c r="A87" s="93"/>
      <c r="B87" s="93"/>
      <c r="C87" s="93"/>
      <c r="D87" s="93"/>
      <c r="E87" s="93"/>
      <c r="F87" s="93"/>
      <c r="G87" s="156"/>
      <c r="H87" s="93"/>
      <c r="I87" s="109"/>
      <c r="J87" s="93"/>
      <c r="T87" s="93"/>
      <c r="U87" s="93"/>
      <c r="V87" s="93"/>
      <c r="W87" s="93"/>
      <c r="X87" s="93"/>
    </row>
    <row r="88" spans="1:24" s="95" customFormat="1" x14ac:dyDescent="0.15">
      <c r="A88" s="93"/>
      <c r="B88" s="93"/>
      <c r="C88" s="93"/>
      <c r="D88" s="93"/>
      <c r="E88" s="93"/>
      <c r="F88" s="93"/>
      <c r="G88" s="156"/>
      <c r="H88" s="93"/>
      <c r="I88" s="109"/>
      <c r="J88" s="93"/>
      <c r="T88" s="93"/>
      <c r="U88" s="93"/>
      <c r="V88" s="93"/>
      <c r="W88" s="93"/>
      <c r="X88" s="93"/>
    </row>
    <row r="89" spans="1:24" s="95" customFormat="1" x14ac:dyDescent="0.15">
      <c r="A89" s="93"/>
      <c r="B89" s="93"/>
      <c r="C89" s="93"/>
      <c r="D89" s="93"/>
      <c r="E89" s="93"/>
      <c r="F89" s="93"/>
      <c r="G89" s="156"/>
      <c r="H89" s="93"/>
      <c r="I89" s="109"/>
      <c r="J89" s="93"/>
      <c r="T89" s="93"/>
      <c r="U89" s="93"/>
      <c r="V89" s="93"/>
      <c r="W89" s="93"/>
      <c r="X89" s="93"/>
    </row>
    <row r="90" spans="1:24" s="95" customFormat="1" x14ac:dyDescent="0.15">
      <c r="A90" s="93"/>
      <c r="B90" s="93"/>
      <c r="C90" s="93"/>
      <c r="D90" s="93"/>
      <c r="E90" s="93"/>
      <c r="F90" s="93"/>
      <c r="G90" s="156"/>
      <c r="H90" s="93"/>
      <c r="I90" s="109"/>
      <c r="J90" s="93"/>
      <c r="T90" s="93"/>
      <c r="U90" s="93"/>
      <c r="V90" s="93"/>
      <c r="W90" s="93"/>
      <c r="X90" s="93"/>
    </row>
    <row r="91" spans="1:24" s="95" customFormat="1" x14ac:dyDescent="0.15">
      <c r="A91" s="93"/>
      <c r="B91" s="93"/>
      <c r="C91" s="93"/>
      <c r="D91" s="93"/>
      <c r="E91" s="93"/>
      <c r="F91" s="93"/>
      <c r="G91" s="156"/>
      <c r="H91" s="93"/>
      <c r="I91" s="109"/>
      <c r="J91" s="93"/>
      <c r="T91" s="93"/>
      <c r="U91" s="93"/>
      <c r="V91" s="93"/>
      <c r="W91" s="93"/>
      <c r="X91" s="93"/>
    </row>
    <row r="92" spans="1:24" s="95" customFormat="1" x14ac:dyDescent="0.15">
      <c r="A92" s="93"/>
      <c r="B92" s="93"/>
      <c r="C92" s="93"/>
      <c r="D92" s="93"/>
      <c r="E92" s="93"/>
      <c r="F92" s="93"/>
      <c r="G92" s="156"/>
      <c r="H92" s="93"/>
      <c r="I92" s="109"/>
      <c r="J92" s="93"/>
      <c r="T92" s="93"/>
      <c r="U92" s="93"/>
      <c r="V92" s="93"/>
      <c r="W92" s="93"/>
      <c r="X92" s="93"/>
    </row>
    <row r="93" spans="1:24" s="95" customFormat="1" x14ac:dyDescent="0.15">
      <c r="A93" s="93"/>
      <c r="B93" s="93"/>
      <c r="C93" s="93"/>
      <c r="D93" s="93"/>
      <c r="E93" s="93"/>
      <c r="F93" s="93"/>
      <c r="G93" s="156"/>
      <c r="H93" s="93"/>
      <c r="I93" s="109"/>
      <c r="J93" s="93"/>
      <c r="T93" s="93"/>
      <c r="U93" s="93"/>
      <c r="V93" s="93"/>
      <c r="W93" s="93"/>
      <c r="X93" s="93"/>
    </row>
    <row r="94" spans="1:24" s="95" customFormat="1" x14ac:dyDescent="0.15">
      <c r="A94" s="93"/>
      <c r="B94" s="93"/>
      <c r="C94" s="93"/>
      <c r="D94" s="93"/>
      <c r="E94" s="93"/>
      <c r="F94" s="93"/>
      <c r="G94" s="156"/>
      <c r="H94" s="93"/>
      <c r="I94" s="109"/>
      <c r="J94" s="93"/>
      <c r="T94" s="93"/>
      <c r="U94" s="93"/>
      <c r="V94" s="93"/>
      <c r="W94" s="93"/>
      <c r="X94" s="93"/>
    </row>
    <row r="95" spans="1:24" s="95" customFormat="1" x14ac:dyDescent="0.15">
      <c r="A95" s="93"/>
      <c r="B95" s="93"/>
      <c r="C95" s="93"/>
      <c r="D95" s="93"/>
      <c r="E95" s="93"/>
      <c r="F95" s="93"/>
      <c r="G95" s="156"/>
      <c r="H95" s="93"/>
      <c r="I95" s="109"/>
      <c r="J95" s="93"/>
      <c r="T95" s="93"/>
      <c r="U95" s="93"/>
      <c r="V95" s="93"/>
      <c r="W95" s="93"/>
      <c r="X95" s="93"/>
    </row>
    <row r="96" spans="1:24" s="95" customFormat="1" x14ac:dyDescent="0.15">
      <c r="A96" s="93"/>
      <c r="B96" s="93"/>
      <c r="C96" s="93"/>
      <c r="D96" s="93"/>
      <c r="E96" s="93"/>
      <c r="F96" s="93"/>
      <c r="G96" s="156"/>
      <c r="H96" s="93"/>
      <c r="I96" s="109"/>
      <c r="J96" s="93"/>
      <c r="T96" s="93"/>
      <c r="U96" s="93"/>
      <c r="V96" s="93"/>
      <c r="W96" s="93"/>
      <c r="X96" s="93"/>
    </row>
    <row r="97" spans="1:24" s="95" customFormat="1" x14ac:dyDescent="0.15">
      <c r="A97" s="93"/>
      <c r="B97" s="93"/>
      <c r="C97" s="93"/>
      <c r="D97" s="93"/>
      <c r="E97" s="93"/>
      <c r="F97" s="93"/>
      <c r="G97" s="156"/>
      <c r="H97" s="93"/>
      <c r="I97" s="109"/>
      <c r="J97" s="93"/>
      <c r="T97" s="93"/>
      <c r="U97" s="93"/>
      <c r="V97" s="93"/>
      <c r="W97" s="93"/>
      <c r="X97" s="93"/>
    </row>
    <row r="98" spans="1:24" s="95" customFormat="1" x14ac:dyDescent="0.15">
      <c r="A98" s="93"/>
      <c r="B98" s="93"/>
      <c r="C98" s="93"/>
      <c r="D98" s="93"/>
      <c r="E98" s="93"/>
      <c r="F98" s="93"/>
      <c r="G98" s="156"/>
      <c r="H98" s="93"/>
      <c r="I98" s="109"/>
      <c r="J98" s="93"/>
      <c r="T98" s="93"/>
      <c r="U98" s="93"/>
      <c r="V98" s="93"/>
      <c r="W98" s="93"/>
      <c r="X98" s="93"/>
    </row>
    <row r="99" spans="1:24" s="95" customFormat="1" x14ac:dyDescent="0.15">
      <c r="A99" s="93"/>
      <c r="B99" s="93"/>
      <c r="C99" s="93"/>
      <c r="D99" s="93"/>
      <c r="E99" s="93"/>
      <c r="F99" s="93"/>
      <c r="G99" s="156"/>
      <c r="H99" s="93"/>
      <c r="I99" s="109"/>
      <c r="J99" s="93"/>
      <c r="T99" s="93"/>
      <c r="U99" s="93"/>
      <c r="V99" s="93"/>
      <c r="W99" s="93"/>
      <c r="X99" s="93"/>
    </row>
    <row r="100" spans="1:24" s="95" customFormat="1" x14ac:dyDescent="0.15">
      <c r="A100" s="93"/>
      <c r="B100" s="93"/>
      <c r="C100" s="93"/>
      <c r="D100" s="93"/>
      <c r="E100" s="93"/>
      <c r="F100" s="93"/>
      <c r="G100" s="156"/>
      <c r="H100" s="93"/>
      <c r="I100" s="109"/>
      <c r="J100" s="93"/>
      <c r="T100" s="93"/>
      <c r="U100" s="93"/>
      <c r="V100" s="93"/>
      <c r="W100" s="93"/>
      <c r="X100" s="93"/>
    </row>
    <row r="101" spans="1:24" s="95" customFormat="1" x14ac:dyDescent="0.15">
      <c r="A101" s="93"/>
      <c r="B101" s="93"/>
      <c r="C101" s="93"/>
      <c r="D101" s="93"/>
      <c r="E101" s="93"/>
      <c r="F101" s="93"/>
      <c r="G101" s="156"/>
      <c r="H101" s="93"/>
      <c r="I101" s="109"/>
      <c r="J101" s="93"/>
      <c r="T101" s="93"/>
      <c r="U101" s="93"/>
      <c r="V101" s="93"/>
      <c r="W101" s="93"/>
      <c r="X101" s="93"/>
    </row>
    <row r="102" spans="1:24" s="95" customFormat="1" x14ac:dyDescent="0.15">
      <c r="A102" s="93"/>
      <c r="B102" s="93"/>
      <c r="C102" s="93"/>
      <c r="D102" s="93"/>
      <c r="E102" s="93"/>
      <c r="F102" s="93"/>
      <c r="G102" s="156"/>
      <c r="H102" s="93"/>
      <c r="I102" s="109"/>
      <c r="J102" s="93"/>
      <c r="T102" s="93"/>
      <c r="U102" s="93"/>
      <c r="V102" s="93"/>
      <c r="W102" s="93"/>
      <c r="X102" s="93"/>
    </row>
    <row r="103" spans="1:24" s="95" customFormat="1" x14ac:dyDescent="0.15">
      <c r="A103" s="93"/>
      <c r="B103" s="93"/>
      <c r="C103" s="93"/>
      <c r="D103" s="93"/>
      <c r="E103" s="93"/>
      <c r="F103" s="93"/>
      <c r="G103" s="156"/>
      <c r="H103" s="93"/>
      <c r="I103" s="109"/>
      <c r="J103" s="93"/>
      <c r="T103" s="93"/>
      <c r="U103" s="93"/>
      <c r="V103" s="93"/>
      <c r="W103" s="93"/>
      <c r="X103" s="93"/>
    </row>
    <row r="104" spans="1:24" s="95" customFormat="1" x14ac:dyDescent="0.15">
      <c r="A104" s="93"/>
      <c r="B104" s="93"/>
      <c r="C104" s="93"/>
      <c r="D104" s="93"/>
      <c r="E104" s="93"/>
      <c r="F104" s="93"/>
      <c r="G104" s="156"/>
      <c r="H104" s="93"/>
      <c r="I104" s="109"/>
      <c r="J104" s="93"/>
      <c r="T104" s="93"/>
      <c r="U104" s="93"/>
      <c r="V104" s="93"/>
      <c r="W104" s="93"/>
      <c r="X104" s="93"/>
    </row>
    <row r="105" spans="1:24" s="95" customFormat="1" x14ac:dyDescent="0.15">
      <c r="A105" s="93"/>
      <c r="B105" s="93"/>
      <c r="C105" s="93"/>
      <c r="D105" s="93"/>
      <c r="E105" s="93"/>
      <c r="F105" s="93"/>
      <c r="G105" s="156"/>
      <c r="H105" s="93"/>
      <c r="I105" s="109"/>
      <c r="J105" s="93"/>
      <c r="T105" s="93"/>
      <c r="U105" s="93"/>
      <c r="V105" s="93"/>
      <c r="W105" s="93"/>
      <c r="X105" s="93"/>
    </row>
    <row r="106" spans="1:24" s="95" customFormat="1" x14ac:dyDescent="0.15">
      <c r="A106" s="93"/>
      <c r="B106" s="93"/>
      <c r="C106" s="93"/>
      <c r="D106" s="93"/>
      <c r="E106" s="93"/>
      <c r="F106" s="93"/>
      <c r="G106" s="156"/>
      <c r="H106" s="93"/>
      <c r="I106" s="109"/>
      <c r="J106" s="93"/>
      <c r="T106" s="93"/>
      <c r="U106" s="93"/>
      <c r="V106" s="93"/>
      <c r="W106" s="93"/>
      <c r="X106" s="93"/>
    </row>
    <row r="107" spans="1:24" s="95" customFormat="1" x14ac:dyDescent="0.15">
      <c r="A107" s="93"/>
      <c r="B107" s="93"/>
      <c r="C107" s="93"/>
      <c r="D107" s="93"/>
      <c r="E107" s="93"/>
      <c r="F107" s="93"/>
      <c r="G107" s="156"/>
      <c r="H107" s="93"/>
      <c r="I107" s="109"/>
      <c r="J107" s="93"/>
      <c r="T107" s="93"/>
      <c r="U107" s="93"/>
      <c r="V107" s="93"/>
      <c r="W107" s="93"/>
      <c r="X107" s="93"/>
    </row>
    <row r="108" spans="1:24" s="95" customFormat="1" x14ac:dyDescent="0.15">
      <c r="A108" s="93"/>
      <c r="B108" s="93"/>
      <c r="C108" s="93"/>
      <c r="D108" s="93"/>
      <c r="E108" s="93"/>
      <c r="F108" s="93"/>
      <c r="G108" s="156"/>
      <c r="H108" s="93"/>
      <c r="I108" s="109"/>
      <c r="J108" s="93"/>
      <c r="T108" s="93"/>
      <c r="U108" s="93"/>
      <c r="V108" s="93"/>
      <c r="W108" s="93"/>
      <c r="X108" s="93"/>
    </row>
    <row r="109" spans="1:24" s="95" customFormat="1" x14ac:dyDescent="0.15">
      <c r="A109" s="93"/>
      <c r="B109" s="93"/>
      <c r="C109" s="93"/>
      <c r="D109" s="93"/>
      <c r="E109" s="93"/>
      <c r="F109" s="93"/>
      <c r="G109" s="156"/>
      <c r="H109" s="93"/>
      <c r="I109" s="109"/>
      <c r="J109" s="93"/>
      <c r="T109" s="93"/>
      <c r="U109" s="93"/>
      <c r="V109" s="93"/>
      <c r="W109" s="93"/>
      <c r="X109" s="93"/>
    </row>
    <row r="110" spans="1:24" s="95" customFormat="1" x14ac:dyDescent="0.15">
      <c r="A110" s="93"/>
      <c r="B110" s="93"/>
      <c r="C110" s="93"/>
      <c r="D110" s="93"/>
      <c r="E110" s="93"/>
      <c r="F110" s="93"/>
      <c r="G110" s="156"/>
      <c r="H110" s="93"/>
      <c r="I110" s="109"/>
      <c r="J110" s="93"/>
      <c r="T110" s="93"/>
      <c r="U110" s="93"/>
      <c r="V110" s="93"/>
      <c r="W110" s="93"/>
      <c r="X110" s="93"/>
    </row>
    <row r="111" spans="1:24" s="95" customFormat="1" x14ac:dyDescent="0.15">
      <c r="A111" s="93"/>
      <c r="B111" s="93"/>
      <c r="C111" s="93"/>
      <c r="D111" s="93"/>
      <c r="E111" s="93"/>
      <c r="F111" s="93"/>
      <c r="G111" s="156"/>
      <c r="H111" s="93"/>
      <c r="I111" s="109"/>
      <c r="J111" s="93"/>
      <c r="T111" s="93"/>
      <c r="U111" s="93"/>
      <c r="V111" s="93"/>
      <c r="W111" s="93"/>
      <c r="X111" s="93"/>
    </row>
    <row r="112" spans="1:24" s="95" customFormat="1" x14ac:dyDescent="0.15">
      <c r="A112" s="93"/>
      <c r="B112" s="93"/>
      <c r="C112" s="93"/>
      <c r="D112" s="93"/>
      <c r="E112" s="93"/>
      <c r="F112" s="93"/>
      <c r="G112" s="156"/>
      <c r="H112" s="93"/>
      <c r="I112" s="109"/>
      <c r="J112" s="93"/>
      <c r="T112" s="93"/>
      <c r="U112" s="93"/>
      <c r="V112" s="93"/>
      <c r="W112" s="93"/>
      <c r="X112" s="93"/>
    </row>
    <row r="113" spans="1:24" s="95" customFormat="1" x14ac:dyDescent="0.15">
      <c r="A113" s="93"/>
      <c r="B113" s="93"/>
      <c r="C113" s="93"/>
      <c r="D113" s="93"/>
      <c r="E113" s="93"/>
      <c r="F113" s="93"/>
      <c r="G113" s="156"/>
      <c r="H113" s="93"/>
      <c r="I113" s="109"/>
      <c r="J113" s="93"/>
      <c r="T113" s="93"/>
      <c r="U113" s="93"/>
      <c r="V113" s="93"/>
      <c r="W113" s="93"/>
      <c r="X113" s="93"/>
    </row>
    <row r="114" spans="1:24" s="95" customFormat="1" x14ac:dyDescent="0.15">
      <c r="A114" s="93"/>
      <c r="B114" s="93"/>
      <c r="C114" s="93"/>
      <c r="D114" s="93"/>
      <c r="E114" s="93"/>
      <c r="F114" s="93"/>
      <c r="G114" s="156"/>
      <c r="H114" s="93"/>
      <c r="I114" s="109"/>
      <c r="J114" s="93"/>
      <c r="T114" s="93"/>
      <c r="U114" s="93"/>
      <c r="V114" s="93"/>
      <c r="W114" s="93"/>
      <c r="X114" s="93"/>
    </row>
    <row r="115" spans="1:24" s="95" customFormat="1" x14ac:dyDescent="0.15">
      <c r="A115" s="93"/>
      <c r="B115" s="93"/>
      <c r="C115" s="93"/>
      <c r="D115" s="93"/>
      <c r="E115" s="93"/>
      <c r="F115" s="93"/>
      <c r="G115" s="156"/>
      <c r="H115" s="93"/>
      <c r="I115" s="109"/>
      <c r="J115" s="93"/>
      <c r="T115" s="93"/>
      <c r="U115" s="93"/>
      <c r="V115" s="93"/>
      <c r="W115" s="93"/>
      <c r="X115" s="93"/>
    </row>
    <row r="116" spans="1:24" s="95" customFormat="1" x14ac:dyDescent="0.15">
      <c r="A116" s="93"/>
      <c r="B116" s="93"/>
      <c r="C116" s="93"/>
      <c r="D116" s="93"/>
      <c r="E116" s="93"/>
      <c r="F116" s="93"/>
      <c r="G116" s="156"/>
      <c r="H116" s="93"/>
      <c r="I116" s="109"/>
      <c r="J116" s="93"/>
      <c r="T116" s="93"/>
      <c r="U116" s="93"/>
      <c r="V116" s="93"/>
      <c r="W116" s="93"/>
      <c r="X116" s="93"/>
    </row>
    <row r="117" spans="1:24" s="95" customFormat="1" x14ac:dyDescent="0.15">
      <c r="A117" s="93"/>
      <c r="B117" s="93"/>
      <c r="C117" s="93"/>
      <c r="D117" s="93"/>
      <c r="E117" s="93"/>
      <c r="F117" s="93"/>
      <c r="G117" s="156"/>
      <c r="H117" s="93"/>
      <c r="I117" s="109"/>
      <c r="J117" s="93"/>
      <c r="T117" s="93"/>
      <c r="U117" s="93"/>
      <c r="V117" s="93"/>
      <c r="W117" s="93"/>
      <c r="X117" s="93"/>
    </row>
    <row r="118" spans="1:24" s="95" customFormat="1" x14ac:dyDescent="0.15">
      <c r="A118" s="93"/>
      <c r="B118" s="93"/>
      <c r="C118" s="93"/>
      <c r="D118" s="93"/>
      <c r="E118" s="93"/>
      <c r="F118" s="93"/>
      <c r="G118" s="156"/>
      <c r="H118" s="93"/>
      <c r="I118" s="109"/>
      <c r="J118" s="93"/>
      <c r="T118" s="93"/>
      <c r="U118" s="93"/>
      <c r="V118" s="93"/>
      <c r="W118" s="93"/>
      <c r="X118" s="93"/>
    </row>
    <row r="119" spans="1:24" s="95" customFormat="1" x14ac:dyDescent="0.15">
      <c r="A119" s="93"/>
      <c r="B119" s="93"/>
      <c r="C119" s="93"/>
      <c r="D119" s="93"/>
      <c r="E119" s="93"/>
      <c r="F119" s="93"/>
      <c r="G119" s="156"/>
      <c r="H119" s="93"/>
      <c r="I119" s="109"/>
      <c r="J119" s="93"/>
      <c r="T119" s="93"/>
      <c r="U119" s="93"/>
      <c r="V119" s="93"/>
      <c r="W119" s="93"/>
      <c r="X119" s="93"/>
    </row>
    <row r="120" spans="1:24" s="95" customFormat="1" x14ac:dyDescent="0.15">
      <c r="A120" s="93"/>
      <c r="B120" s="93"/>
      <c r="C120" s="93"/>
      <c r="D120" s="93"/>
      <c r="E120" s="93"/>
      <c r="F120" s="93"/>
      <c r="G120" s="156"/>
      <c r="H120" s="93"/>
      <c r="I120" s="109"/>
      <c r="J120" s="93"/>
      <c r="T120" s="93"/>
      <c r="U120" s="93"/>
      <c r="V120" s="93"/>
      <c r="W120" s="93"/>
      <c r="X120" s="93"/>
    </row>
    <row r="121" spans="1:24" s="95" customFormat="1" x14ac:dyDescent="0.15">
      <c r="A121" s="93"/>
      <c r="B121" s="93"/>
      <c r="C121" s="93"/>
      <c r="D121" s="93"/>
      <c r="E121" s="93"/>
      <c r="F121" s="93"/>
      <c r="G121" s="156"/>
      <c r="H121" s="93"/>
      <c r="I121" s="109"/>
      <c r="J121" s="93"/>
      <c r="T121" s="93"/>
      <c r="U121" s="93"/>
      <c r="V121" s="93"/>
      <c r="W121" s="93"/>
      <c r="X121" s="93"/>
    </row>
    <row r="122" spans="1:24" s="95" customFormat="1" x14ac:dyDescent="0.15">
      <c r="A122" s="93"/>
      <c r="B122" s="93"/>
      <c r="C122" s="93"/>
      <c r="D122" s="93"/>
      <c r="E122" s="93"/>
      <c r="F122" s="93"/>
      <c r="G122" s="156"/>
      <c r="H122" s="93"/>
      <c r="I122" s="109"/>
      <c r="J122" s="93"/>
      <c r="T122" s="93"/>
      <c r="U122" s="93"/>
      <c r="V122" s="93"/>
      <c r="W122" s="93"/>
      <c r="X122" s="93"/>
    </row>
    <row r="123" spans="1:24" s="95" customFormat="1" x14ac:dyDescent="0.15">
      <c r="A123" s="93"/>
      <c r="B123" s="93"/>
      <c r="C123" s="93"/>
      <c r="D123" s="93"/>
      <c r="E123" s="93"/>
      <c r="F123" s="93"/>
      <c r="G123" s="156"/>
      <c r="H123" s="93"/>
      <c r="I123" s="109"/>
      <c r="J123" s="93"/>
      <c r="T123" s="93"/>
      <c r="U123" s="93"/>
      <c r="V123" s="93"/>
      <c r="W123" s="93"/>
      <c r="X123" s="93"/>
    </row>
    <row r="124" spans="1:24" s="95" customFormat="1" x14ac:dyDescent="0.15">
      <c r="A124" s="93"/>
      <c r="B124" s="93"/>
      <c r="C124" s="93"/>
      <c r="D124" s="93"/>
      <c r="E124" s="93"/>
      <c r="F124" s="93"/>
      <c r="G124" s="156"/>
      <c r="H124" s="93"/>
      <c r="I124" s="109"/>
      <c r="J124" s="93"/>
      <c r="T124" s="93"/>
      <c r="U124" s="93"/>
      <c r="V124" s="93"/>
      <c r="W124" s="93"/>
      <c r="X124" s="93"/>
    </row>
    <row r="125" spans="1:24" s="95" customFormat="1" x14ac:dyDescent="0.15">
      <c r="A125" s="93"/>
      <c r="B125" s="93"/>
      <c r="C125" s="93"/>
      <c r="D125" s="93"/>
      <c r="E125" s="93"/>
      <c r="F125" s="93"/>
      <c r="G125" s="156"/>
      <c r="H125" s="93"/>
      <c r="I125" s="109"/>
      <c r="J125" s="93"/>
      <c r="T125" s="93"/>
      <c r="U125" s="93"/>
      <c r="V125" s="93"/>
      <c r="W125" s="93"/>
      <c r="X125" s="93"/>
    </row>
    <row r="126" spans="1:24" s="95" customFormat="1" x14ac:dyDescent="0.15">
      <c r="A126" s="93"/>
      <c r="B126" s="93"/>
      <c r="C126" s="93"/>
      <c r="D126" s="93"/>
      <c r="E126" s="93"/>
      <c r="F126" s="93"/>
      <c r="G126" s="156"/>
      <c r="H126" s="93"/>
      <c r="I126" s="109"/>
      <c r="J126" s="93"/>
      <c r="T126" s="93"/>
      <c r="U126" s="93"/>
      <c r="V126" s="93"/>
      <c r="W126" s="93"/>
      <c r="X126" s="93"/>
    </row>
    <row r="127" spans="1:24" s="95" customFormat="1" x14ac:dyDescent="0.15">
      <c r="A127" s="93"/>
      <c r="B127" s="93"/>
      <c r="C127" s="93"/>
      <c r="D127" s="93"/>
      <c r="E127" s="93"/>
      <c r="F127" s="93"/>
      <c r="G127" s="156"/>
      <c r="H127" s="93"/>
      <c r="I127" s="109"/>
      <c r="J127" s="93"/>
      <c r="T127" s="93"/>
      <c r="U127" s="93"/>
      <c r="V127" s="93"/>
      <c r="W127" s="93"/>
      <c r="X127" s="93"/>
    </row>
    <row r="128" spans="1:24" s="95" customFormat="1" x14ac:dyDescent="0.15">
      <c r="A128" s="93"/>
      <c r="B128" s="93"/>
      <c r="C128" s="93"/>
      <c r="D128" s="93"/>
      <c r="E128" s="93"/>
      <c r="F128" s="93"/>
      <c r="G128" s="156"/>
      <c r="H128" s="93"/>
      <c r="I128" s="109"/>
      <c r="J128" s="93"/>
      <c r="T128" s="93"/>
      <c r="U128" s="93"/>
      <c r="V128" s="93"/>
      <c r="W128" s="93"/>
      <c r="X128" s="93"/>
    </row>
    <row r="129" spans="1:24" s="95" customFormat="1" x14ac:dyDescent="0.15">
      <c r="A129" s="93"/>
      <c r="B129" s="93"/>
      <c r="C129" s="93"/>
      <c r="D129" s="93"/>
      <c r="E129" s="93"/>
      <c r="F129" s="93"/>
      <c r="G129" s="113"/>
      <c r="H129" s="93"/>
      <c r="I129" s="109"/>
      <c r="J129" s="93"/>
      <c r="T129" s="93"/>
      <c r="U129" s="93"/>
      <c r="V129" s="93"/>
      <c r="W129" s="93"/>
      <c r="X129" s="93"/>
    </row>
    <row r="130" spans="1:24" s="95" customFormat="1" x14ac:dyDescent="0.15">
      <c r="A130" s="93"/>
      <c r="B130" s="93"/>
      <c r="C130" s="93"/>
      <c r="D130" s="93"/>
      <c r="E130" s="93"/>
      <c r="F130" s="93"/>
      <c r="G130" s="156"/>
      <c r="H130" s="93"/>
      <c r="I130" s="109"/>
      <c r="J130" s="93"/>
      <c r="T130" s="93"/>
      <c r="U130" s="93"/>
      <c r="V130" s="93"/>
      <c r="W130" s="93"/>
      <c r="X130" s="93"/>
    </row>
    <row r="131" spans="1:24" s="95" customFormat="1" x14ac:dyDescent="0.15">
      <c r="A131" s="93"/>
      <c r="B131" s="93"/>
      <c r="C131" s="93"/>
      <c r="D131" s="93"/>
      <c r="E131" s="93"/>
      <c r="F131" s="93"/>
      <c r="G131" s="156"/>
      <c r="H131" s="93"/>
      <c r="I131" s="109"/>
      <c r="J131" s="93"/>
      <c r="T131" s="93"/>
      <c r="U131" s="93"/>
      <c r="V131" s="93"/>
      <c r="W131" s="93"/>
      <c r="X131" s="93"/>
    </row>
    <row r="132" spans="1:24" s="95" customFormat="1" x14ac:dyDescent="0.15">
      <c r="A132" s="93"/>
      <c r="B132" s="93"/>
      <c r="C132" s="93"/>
      <c r="D132" s="93"/>
      <c r="E132" s="93"/>
      <c r="F132" s="93"/>
      <c r="G132" s="156"/>
      <c r="H132" s="93"/>
      <c r="I132" s="109"/>
      <c r="J132" s="93"/>
      <c r="T132" s="93"/>
      <c r="U132" s="93"/>
      <c r="V132" s="93"/>
      <c r="W132" s="93"/>
      <c r="X132" s="93"/>
    </row>
    <row r="133" spans="1:24" s="95" customFormat="1" x14ac:dyDescent="0.15">
      <c r="A133" s="93"/>
      <c r="B133" s="93"/>
      <c r="C133" s="93"/>
      <c r="D133" s="93"/>
      <c r="E133" s="93"/>
      <c r="F133" s="93"/>
      <c r="G133" s="156"/>
      <c r="H133" s="93"/>
      <c r="I133" s="109"/>
      <c r="J133" s="93"/>
      <c r="T133" s="93"/>
      <c r="U133" s="93"/>
      <c r="V133" s="93"/>
      <c r="W133" s="93"/>
      <c r="X133" s="93"/>
    </row>
    <row r="134" spans="1:24" s="95" customFormat="1" x14ac:dyDescent="0.15">
      <c r="A134" s="93"/>
      <c r="B134" s="93"/>
      <c r="C134" s="93"/>
      <c r="D134" s="93"/>
      <c r="E134" s="93"/>
      <c r="F134" s="93"/>
      <c r="G134" s="156"/>
      <c r="H134" s="93"/>
      <c r="I134" s="109"/>
      <c r="J134" s="93"/>
      <c r="T134" s="93"/>
      <c r="U134" s="93"/>
      <c r="V134" s="93"/>
      <c r="W134" s="93"/>
      <c r="X134" s="93"/>
    </row>
    <row r="135" spans="1:24" s="95" customFormat="1" x14ac:dyDescent="0.15">
      <c r="A135" s="93"/>
      <c r="B135" s="93"/>
      <c r="C135" s="93"/>
      <c r="D135" s="93"/>
      <c r="E135" s="93"/>
      <c r="F135" s="93"/>
      <c r="G135" s="156"/>
      <c r="H135" s="93"/>
      <c r="I135" s="109"/>
      <c r="J135" s="93"/>
      <c r="T135" s="93"/>
      <c r="U135" s="93"/>
      <c r="V135" s="93"/>
      <c r="W135" s="93"/>
      <c r="X135" s="93"/>
    </row>
    <row r="136" spans="1:24" s="95" customFormat="1" x14ac:dyDescent="0.15">
      <c r="A136" s="93"/>
      <c r="B136" s="93"/>
      <c r="C136" s="93"/>
      <c r="D136" s="93"/>
      <c r="E136" s="93"/>
      <c r="F136" s="93"/>
      <c r="G136" s="113"/>
      <c r="H136" s="93"/>
      <c r="I136" s="109"/>
      <c r="J136" s="93"/>
      <c r="T136" s="93"/>
      <c r="U136" s="93"/>
      <c r="V136" s="93"/>
      <c r="W136" s="93"/>
      <c r="X136" s="93"/>
    </row>
    <row r="137" spans="1:24" s="95" customFormat="1" x14ac:dyDescent="0.15">
      <c r="A137" s="93"/>
      <c r="B137" s="93"/>
      <c r="C137" s="93"/>
      <c r="D137" s="93"/>
      <c r="E137" s="93"/>
      <c r="F137" s="93"/>
      <c r="G137" s="156"/>
      <c r="H137" s="93"/>
      <c r="I137" s="109"/>
      <c r="J137" s="93"/>
      <c r="T137" s="93"/>
      <c r="U137" s="93"/>
      <c r="V137" s="93"/>
      <c r="W137" s="93"/>
      <c r="X137" s="93"/>
    </row>
    <row r="138" spans="1:24" s="95" customFormat="1" x14ac:dyDescent="0.15">
      <c r="A138" s="93"/>
      <c r="B138" s="93"/>
      <c r="C138" s="93"/>
      <c r="D138" s="93"/>
      <c r="E138" s="93"/>
      <c r="F138" s="93"/>
      <c r="G138" s="156"/>
      <c r="H138" s="93"/>
      <c r="I138" s="109"/>
      <c r="J138" s="93"/>
      <c r="T138" s="93"/>
      <c r="U138" s="93"/>
      <c r="V138" s="93"/>
      <c r="W138" s="93"/>
      <c r="X138" s="93"/>
    </row>
    <row r="139" spans="1:24" s="95" customFormat="1" x14ac:dyDescent="0.15">
      <c r="A139" s="93"/>
      <c r="B139" s="93"/>
      <c r="C139" s="93"/>
      <c r="D139" s="93"/>
      <c r="E139" s="93"/>
      <c r="F139" s="93"/>
      <c r="G139" s="156"/>
      <c r="H139" s="93"/>
      <c r="I139" s="109"/>
      <c r="J139" s="93"/>
      <c r="T139" s="93"/>
      <c r="U139" s="93"/>
      <c r="V139" s="93"/>
      <c r="W139" s="93"/>
      <c r="X139" s="93"/>
    </row>
    <row r="140" spans="1:24" s="95" customFormat="1" x14ac:dyDescent="0.15">
      <c r="A140" s="93"/>
      <c r="B140" s="93"/>
      <c r="C140" s="93"/>
      <c r="D140" s="93"/>
      <c r="E140" s="93"/>
      <c r="F140" s="93"/>
      <c r="G140" s="156"/>
      <c r="H140" s="93"/>
      <c r="I140" s="109"/>
      <c r="J140" s="93"/>
      <c r="T140" s="93"/>
      <c r="U140" s="93"/>
      <c r="V140" s="93"/>
      <c r="W140" s="93"/>
      <c r="X140" s="93"/>
    </row>
    <row r="141" spans="1:24" s="95" customFormat="1" x14ac:dyDescent="0.15">
      <c r="A141" s="93"/>
      <c r="B141" s="93"/>
      <c r="C141" s="93"/>
      <c r="D141" s="93"/>
      <c r="E141" s="93"/>
      <c r="F141" s="93"/>
      <c r="G141" s="156"/>
      <c r="H141" s="93"/>
      <c r="I141" s="109"/>
      <c r="J141" s="93"/>
      <c r="T141" s="93"/>
      <c r="U141" s="93"/>
      <c r="V141" s="93"/>
      <c r="W141" s="93"/>
      <c r="X141" s="93"/>
    </row>
    <row r="142" spans="1:24" s="95" customFormat="1" x14ac:dyDescent="0.15">
      <c r="A142" s="93"/>
      <c r="B142" s="93"/>
      <c r="C142" s="93"/>
      <c r="D142" s="93"/>
      <c r="E142" s="93"/>
      <c r="F142" s="93"/>
      <c r="G142" s="156"/>
      <c r="H142" s="93"/>
      <c r="I142" s="109"/>
      <c r="J142" s="93"/>
      <c r="T142" s="93"/>
      <c r="U142" s="93"/>
      <c r="V142" s="93"/>
      <c r="W142" s="93"/>
      <c r="X142" s="93"/>
    </row>
    <row r="143" spans="1:24" s="95" customFormat="1" x14ac:dyDescent="0.15">
      <c r="A143" s="93"/>
      <c r="B143" s="93"/>
      <c r="C143" s="93"/>
      <c r="D143" s="93"/>
      <c r="E143" s="93"/>
      <c r="F143" s="93"/>
      <c r="G143" s="156"/>
      <c r="H143" s="93"/>
      <c r="I143" s="109"/>
      <c r="J143" s="93"/>
      <c r="T143" s="93"/>
      <c r="U143" s="93"/>
      <c r="V143" s="93"/>
      <c r="W143" s="93"/>
      <c r="X143" s="93"/>
    </row>
    <row r="144" spans="1:24" s="95" customFormat="1" x14ac:dyDescent="0.15">
      <c r="A144" s="93"/>
      <c r="B144" s="93"/>
      <c r="C144" s="93"/>
      <c r="D144" s="93"/>
      <c r="E144" s="93"/>
      <c r="F144" s="93"/>
      <c r="G144" s="156"/>
      <c r="H144" s="93"/>
      <c r="I144" s="109"/>
      <c r="J144" s="93"/>
      <c r="T144" s="93"/>
      <c r="U144" s="93"/>
      <c r="V144" s="93"/>
      <c r="W144" s="93"/>
      <c r="X144" s="93"/>
    </row>
    <row r="145" spans="1:24" s="95" customFormat="1" x14ac:dyDescent="0.15">
      <c r="A145" s="93"/>
      <c r="B145" s="93"/>
      <c r="C145" s="93"/>
      <c r="D145" s="93"/>
      <c r="E145" s="93"/>
      <c r="F145" s="93"/>
      <c r="G145" s="156"/>
      <c r="H145" s="93"/>
      <c r="I145" s="109"/>
      <c r="J145" s="93"/>
      <c r="T145" s="93"/>
      <c r="U145" s="93"/>
      <c r="V145" s="93"/>
      <c r="W145" s="93"/>
      <c r="X145" s="93"/>
    </row>
    <row r="146" spans="1:24" s="95" customFormat="1" x14ac:dyDescent="0.15">
      <c r="A146" s="93"/>
      <c r="B146" s="93"/>
      <c r="C146" s="93"/>
      <c r="D146" s="93"/>
      <c r="E146" s="93"/>
      <c r="F146" s="93"/>
      <c r="G146" s="156"/>
      <c r="H146" s="93"/>
      <c r="I146" s="109"/>
      <c r="J146" s="93"/>
      <c r="T146" s="93"/>
      <c r="U146" s="93"/>
      <c r="V146" s="93"/>
      <c r="W146" s="93"/>
      <c r="X146" s="93"/>
    </row>
    <row r="147" spans="1:24" s="95" customFormat="1" x14ac:dyDescent="0.15">
      <c r="A147" s="93"/>
      <c r="B147" s="93"/>
      <c r="C147" s="93"/>
      <c r="D147" s="93"/>
      <c r="E147" s="93"/>
      <c r="F147" s="93"/>
      <c r="G147" s="156"/>
      <c r="H147" s="93"/>
      <c r="I147" s="109"/>
      <c r="J147" s="93"/>
      <c r="T147" s="93"/>
      <c r="U147" s="93"/>
      <c r="V147" s="93"/>
      <c r="W147" s="93"/>
      <c r="X147" s="93"/>
    </row>
    <row r="148" spans="1:24" s="95" customFormat="1" x14ac:dyDescent="0.15">
      <c r="A148" s="93"/>
      <c r="B148" s="93"/>
      <c r="C148" s="93"/>
      <c r="D148" s="93"/>
      <c r="E148" s="93"/>
      <c r="F148" s="93"/>
      <c r="G148" s="156"/>
      <c r="H148" s="93"/>
      <c r="I148" s="109"/>
      <c r="J148" s="93"/>
      <c r="T148" s="93"/>
      <c r="U148" s="93"/>
      <c r="V148" s="93"/>
      <c r="W148" s="93"/>
      <c r="X148" s="93"/>
    </row>
    <row r="149" spans="1:24" s="95" customFormat="1" x14ac:dyDescent="0.15">
      <c r="A149" s="93"/>
      <c r="B149" s="93"/>
      <c r="C149" s="93"/>
      <c r="D149" s="93"/>
      <c r="E149" s="93"/>
      <c r="F149" s="93"/>
      <c r="G149" s="156"/>
      <c r="H149" s="93"/>
      <c r="I149" s="109"/>
      <c r="J149" s="93"/>
      <c r="T149" s="93"/>
      <c r="U149" s="93"/>
      <c r="V149" s="93"/>
      <c r="W149" s="93"/>
      <c r="X149" s="93"/>
    </row>
    <row r="150" spans="1:24" s="95" customFormat="1" x14ac:dyDescent="0.15">
      <c r="A150" s="93"/>
      <c r="B150" s="93"/>
      <c r="C150" s="93"/>
      <c r="D150" s="93"/>
      <c r="E150" s="93"/>
      <c r="F150" s="93"/>
      <c r="G150" s="156"/>
      <c r="H150" s="93"/>
      <c r="I150" s="109"/>
      <c r="J150" s="93"/>
      <c r="T150" s="93"/>
      <c r="U150" s="93"/>
      <c r="V150" s="93"/>
      <c r="W150" s="93"/>
      <c r="X150" s="93"/>
    </row>
    <row r="151" spans="1:24" s="95" customFormat="1" x14ac:dyDescent="0.15">
      <c r="A151" s="93"/>
      <c r="B151" s="93"/>
      <c r="C151" s="93"/>
      <c r="D151" s="93"/>
      <c r="E151" s="93"/>
      <c r="F151" s="93"/>
      <c r="G151" s="156"/>
      <c r="H151" s="93"/>
      <c r="I151" s="109"/>
      <c r="J151" s="93"/>
      <c r="T151" s="93"/>
      <c r="U151" s="93"/>
      <c r="V151" s="93"/>
      <c r="W151" s="93"/>
      <c r="X151" s="93"/>
    </row>
    <row r="152" spans="1:24" s="95" customFormat="1" x14ac:dyDescent="0.15">
      <c r="A152" s="93"/>
      <c r="B152" s="93"/>
      <c r="C152" s="93"/>
      <c r="D152" s="93"/>
      <c r="E152" s="93"/>
      <c r="F152" s="93"/>
      <c r="G152" s="93"/>
      <c r="H152" s="93"/>
      <c r="I152" s="93"/>
      <c r="J152" s="93"/>
      <c r="T152" s="93"/>
      <c r="U152" s="93"/>
      <c r="V152" s="93"/>
      <c r="W152" s="93"/>
      <c r="X152" s="93"/>
    </row>
    <row r="153" spans="1:24" s="95" customFormat="1" x14ac:dyDescent="0.15">
      <c r="A153" s="93"/>
      <c r="B153" s="93"/>
      <c r="C153" s="93"/>
      <c r="D153" s="93"/>
      <c r="E153" s="93"/>
      <c r="F153" s="93"/>
      <c r="G153" s="93"/>
      <c r="H153" s="93"/>
      <c r="I153" s="93"/>
      <c r="J153" s="93"/>
      <c r="T153" s="93"/>
      <c r="U153" s="93"/>
      <c r="V153" s="93"/>
      <c r="W153" s="93"/>
      <c r="X153" s="93"/>
    </row>
    <row r="154" spans="1:24" s="95" customFormat="1" x14ac:dyDescent="0.15">
      <c r="A154" s="93"/>
      <c r="B154" s="93"/>
      <c r="C154" s="93"/>
      <c r="D154" s="93"/>
      <c r="E154" s="93"/>
      <c r="F154" s="93"/>
      <c r="G154" s="93"/>
      <c r="H154" s="93"/>
      <c r="I154" s="93"/>
      <c r="J154" s="93"/>
      <c r="T154" s="93"/>
      <c r="U154" s="93"/>
      <c r="V154" s="93"/>
      <c r="W154" s="93"/>
      <c r="X154" s="93"/>
    </row>
    <row r="155" spans="1:24" s="95" customFormat="1" x14ac:dyDescent="0.15">
      <c r="A155" s="93"/>
      <c r="B155" s="93"/>
      <c r="C155" s="93"/>
      <c r="D155" s="93"/>
      <c r="E155" s="93"/>
      <c r="F155" s="93"/>
      <c r="G155" s="93"/>
      <c r="H155" s="93"/>
      <c r="I155" s="93"/>
      <c r="J155" s="93"/>
      <c r="T155" s="93"/>
      <c r="U155" s="93"/>
      <c r="V155" s="93"/>
      <c r="W155" s="93"/>
      <c r="X155" s="93"/>
    </row>
    <row r="156" spans="1:24" s="95" customFormat="1" x14ac:dyDescent="0.15">
      <c r="A156" s="93"/>
      <c r="B156" s="93"/>
      <c r="C156" s="93"/>
      <c r="D156" s="93"/>
      <c r="E156" s="93"/>
      <c r="F156" s="93"/>
      <c r="G156" s="93"/>
      <c r="H156" s="93"/>
      <c r="I156" s="93"/>
      <c r="J156" s="93"/>
      <c r="T156" s="93"/>
      <c r="U156" s="93"/>
      <c r="V156" s="93"/>
      <c r="W156" s="93"/>
      <c r="X156" s="93"/>
    </row>
    <row r="157" spans="1:24" s="95" customFormat="1" x14ac:dyDescent="0.15">
      <c r="A157" s="93"/>
      <c r="B157" s="93"/>
      <c r="C157" s="93"/>
      <c r="D157" s="93"/>
      <c r="E157" s="93"/>
      <c r="F157" s="93"/>
      <c r="G157" s="93"/>
      <c r="H157" s="93"/>
      <c r="I157" s="93"/>
      <c r="J157" s="93"/>
      <c r="T157" s="93"/>
      <c r="U157" s="93"/>
      <c r="V157" s="93"/>
      <c r="W157" s="93"/>
      <c r="X157" s="93"/>
    </row>
    <row r="158" spans="1:24" s="95" customFormat="1" x14ac:dyDescent="0.15">
      <c r="A158" s="93"/>
      <c r="B158" s="93"/>
      <c r="C158" s="93"/>
      <c r="D158" s="93"/>
      <c r="E158" s="93"/>
      <c r="F158" s="93"/>
      <c r="G158" s="93"/>
      <c r="H158" s="93"/>
      <c r="I158" s="93"/>
      <c r="J158" s="93"/>
      <c r="T158" s="93"/>
      <c r="U158" s="93"/>
      <c r="V158" s="93"/>
      <c r="W158" s="93"/>
      <c r="X158" s="93"/>
    </row>
    <row r="159" spans="1:24" s="95" customFormat="1" x14ac:dyDescent="0.15">
      <c r="A159" s="93"/>
      <c r="B159" s="93"/>
      <c r="C159" s="93"/>
      <c r="D159" s="93"/>
      <c r="E159" s="93"/>
      <c r="F159" s="93"/>
      <c r="G159" s="93"/>
      <c r="H159" s="93"/>
      <c r="I159" s="93"/>
      <c r="J159" s="93"/>
      <c r="T159" s="93"/>
      <c r="U159" s="93"/>
      <c r="V159" s="93"/>
      <c r="W159" s="93"/>
      <c r="X159" s="93"/>
    </row>
    <row r="160" spans="1:24" s="95" customFormat="1" x14ac:dyDescent="0.15">
      <c r="A160" s="93"/>
      <c r="B160" s="93"/>
      <c r="C160" s="93"/>
      <c r="D160" s="93"/>
      <c r="E160" s="93"/>
      <c r="F160" s="93"/>
      <c r="G160" s="93"/>
      <c r="H160" s="93"/>
      <c r="I160" s="93"/>
      <c r="J160" s="93"/>
      <c r="T160" s="93"/>
      <c r="U160" s="93"/>
      <c r="V160" s="93"/>
      <c r="W160" s="93"/>
      <c r="X160" s="93"/>
    </row>
    <row r="161" spans="1:24" s="95" customFormat="1" x14ac:dyDescent="0.15">
      <c r="A161" s="93"/>
      <c r="B161" s="93"/>
      <c r="C161" s="93"/>
      <c r="D161" s="93"/>
      <c r="E161" s="93"/>
      <c r="F161" s="93"/>
      <c r="G161" s="93"/>
      <c r="H161" s="93"/>
      <c r="I161" s="93"/>
      <c r="J161" s="93"/>
      <c r="T161" s="93"/>
      <c r="U161" s="93"/>
      <c r="V161" s="93"/>
      <c r="W161" s="93"/>
      <c r="X161" s="93"/>
    </row>
    <row r="162" spans="1:24" s="95" customFormat="1" x14ac:dyDescent="0.15">
      <c r="A162" s="93"/>
      <c r="B162" s="93"/>
      <c r="C162" s="93"/>
      <c r="D162" s="93"/>
      <c r="E162" s="93"/>
      <c r="F162" s="93"/>
      <c r="G162" s="93"/>
      <c r="H162" s="93"/>
      <c r="I162" s="93"/>
      <c r="J162" s="93"/>
      <c r="T162" s="93"/>
      <c r="U162" s="93"/>
      <c r="V162" s="93"/>
      <c r="W162" s="93"/>
      <c r="X162" s="93"/>
    </row>
    <row r="163" spans="1:24" s="95" customFormat="1" x14ac:dyDescent="0.15">
      <c r="A163" s="93"/>
      <c r="B163" s="93"/>
      <c r="C163" s="93"/>
      <c r="D163" s="93"/>
      <c r="E163" s="93"/>
      <c r="F163" s="93"/>
      <c r="G163" s="93"/>
      <c r="H163" s="93"/>
      <c r="I163" s="93"/>
      <c r="J163" s="93"/>
      <c r="T163" s="93"/>
      <c r="U163" s="93"/>
      <c r="V163" s="93"/>
      <c r="W163" s="93"/>
      <c r="X163" s="93"/>
    </row>
    <row r="164" spans="1:24" s="95" customFormat="1" x14ac:dyDescent="0.15">
      <c r="A164" s="93"/>
      <c r="B164" s="93"/>
      <c r="C164" s="93"/>
      <c r="D164" s="93"/>
      <c r="E164" s="93"/>
      <c r="F164" s="93"/>
      <c r="G164" s="93"/>
      <c r="H164" s="93"/>
      <c r="I164" s="93"/>
      <c r="J164" s="93"/>
      <c r="T164" s="93"/>
      <c r="U164" s="93"/>
      <c r="V164" s="93"/>
      <c r="W164" s="93"/>
      <c r="X164" s="93"/>
    </row>
    <row r="165" spans="1:24" s="95" customFormat="1" x14ac:dyDescent="0.15">
      <c r="A165" s="93"/>
      <c r="B165" s="93"/>
      <c r="C165" s="93"/>
      <c r="D165" s="93"/>
      <c r="E165" s="93"/>
      <c r="F165" s="93"/>
      <c r="G165" s="93"/>
      <c r="H165" s="93"/>
      <c r="I165" s="93"/>
      <c r="J165" s="93"/>
      <c r="T165" s="93"/>
      <c r="U165" s="93"/>
      <c r="V165" s="93"/>
      <c r="W165" s="93"/>
      <c r="X165" s="93"/>
    </row>
    <row r="166" spans="1:24" s="95" customFormat="1" x14ac:dyDescent="0.15">
      <c r="A166" s="93"/>
      <c r="B166" s="93"/>
      <c r="C166" s="93"/>
      <c r="D166" s="93"/>
      <c r="E166" s="93"/>
      <c r="F166" s="93"/>
      <c r="G166" s="93"/>
      <c r="H166" s="93"/>
      <c r="I166" s="93"/>
      <c r="J166" s="93"/>
      <c r="T166" s="93"/>
      <c r="U166" s="93"/>
      <c r="V166" s="93"/>
      <c r="W166" s="93"/>
      <c r="X166" s="93"/>
    </row>
    <row r="167" spans="1:24" x14ac:dyDescent="0.15">
      <c r="G167" s="93"/>
    </row>
    <row r="168" spans="1:24" x14ac:dyDescent="0.15">
      <c r="G168" s="93"/>
    </row>
    <row r="169" spans="1:24" x14ac:dyDescent="0.15">
      <c r="G169" s="93"/>
    </row>
    <row r="170" spans="1:24" x14ac:dyDescent="0.15">
      <c r="G170" s="93"/>
    </row>
    <row r="171" spans="1:24" x14ac:dyDescent="0.15">
      <c r="G171" s="93"/>
    </row>
    <row r="172" spans="1:24" x14ac:dyDescent="0.15">
      <c r="G172" s="93"/>
    </row>
    <row r="173" spans="1:24" x14ac:dyDescent="0.15">
      <c r="G173" s="93"/>
    </row>
    <row r="174" spans="1:24" x14ac:dyDescent="0.15">
      <c r="G174" s="93"/>
    </row>
    <row r="175" spans="1:24" x14ac:dyDescent="0.15">
      <c r="G175" s="93"/>
    </row>
    <row r="176" spans="1:24" x14ac:dyDescent="0.15">
      <c r="G176" s="93"/>
    </row>
    <row r="177" spans="7:7" x14ac:dyDescent="0.15">
      <c r="G177" s="93"/>
    </row>
    <row r="178" spans="7:7" x14ac:dyDescent="0.15">
      <c r="G178" s="93"/>
    </row>
    <row r="179" spans="7:7" x14ac:dyDescent="0.15">
      <c r="G179" s="93"/>
    </row>
    <row r="180" spans="7:7" x14ac:dyDescent="0.15">
      <c r="G180" s="93"/>
    </row>
    <row r="181" spans="7:7" x14ac:dyDescent="0.15">
      <c r="G181" s="93"/>
    </row>
    <row r="182" spans="7:7" x14ac:dyDescent="0.15">
      <c r="G182" s="93"/>
    </row>
    <row r="183" spans="7:7" x14ac:dyDescent="0.15">
      <c r="G183" s="93"/>
    </row>
    <row r="184" spans="7:7" x14ac:dyDescent="0.15">
      <c r="G184" s="93"/>
    </row>
    <row r="185" spans="7:7" x14ac:dyDescent="0.15">
      <c r="G185" s="93"/>
    </row>
    <row r="186" spans="7:7" x14ac:dyDescent="0.15">
      <c r="G186" s="93"/>
    </row>
    <row r="187" spans="7:7" x14ac:dyDescent="0.15">
      <c r="G187" s="93"/>
    </row>
    <row r="188" spans="7:7" x14ac:dyDescent="0.15">
      <c r="G188" s="93"/>
    </row>
    <row r="189" spans="7:7" x14ac:dyDescent="0.15">
      <c r="G189" s="93"/>
    </row>
    <row r="190" spans="7:7" x14ac:dyDescent="0.15">
      <c r="G190" s="93"/>
    </row>
    <row r="191" spans="7:7" x14ac:dyDescent="0.15">
      <c r="G191" s="93"/>
    </row>
    <row r="192" spans="7:7" x14ac:dyDescent="0.15">
      <c r="G192" s="93"/>
    </row>
    <row r="193" spans="7:7" x14ac:dyDescent="0.15">
      <c r="G193" s="93"/>
    </row>
    <row r="194" spans="7:7" x14ac:dyDescent="0.15">
      <c r="G194" s="93"/>
    </row>
    <row r="195" spans="7:7" x14ac:dyDescent="0.15">
      <c r="G195" s="93"/>
    </row>
    <row r="196" spans="7:7" x14ac:dyDescent="0.15">
      <c r="G196" s="93"/>
    </row>
    <row r="197" spans="7:7" x14ac:dyDescent="0.15">
      <c r="G197" s="93"/>
    </row>
    <row r="198" spans="7:7" x14ac:dyDescent="0.15">
      <c r="G198" s="93"/>
    </row>
    <row r="199" spans="7:7" x14ac:dyDescent="0.15">
      <c r="G199" s="93"/>
    </row>
    <row r="200" spans="7:7" x14ac:dyDescent="0.15">
      <c r="G200" s="93"/>
    </row>
    <row r="201" spans="7:7" x14ac:dyDescent="0.15">
      <c r="G201" s="93"/>
    </row>
    <row r="202" spans="7:7" x14ac:dyDescent="0.15">
      <c r="G202" s="93"/>
    </row>
    <row r="203" spans="7:7" x14ac:dyDescent="0.15">
      <c r="G203" s="93"/>
    </row>
    <row r="204" spans="7:7" x14ac:dyDescent="0.15">
      <c r="G204" s="93"/>
    </row>
    <row r="205" spans="7:7" x14ac:dyDescent="0.15">
      <c r="G205" s="93"/>
    </row>
    <row r="206" spans="7:7" x14ac:dyDescent="0.15">
      <c r="G206" s="93"/>
    </row>
    <row r="207" spans="7:7" x14ac:dyDescent="0.15">
      <c r="G207" s="93"/>
    </row>
    <row r="208" spans="7:7" x14ac:dyDescent="0.15">
      <c r="G208" s="93"/>
    </row>
    <row r="209" spans="7:7" x14ac:dyDescent="0.15">
      <c r="G209" s="93"/>
    </row>
  </sheetData>
  <mergeCells count="4">
    <mergeCell ref="E5:F5"/>
    <mergeCell ref="A4:B4"/>
    <mergeCell ref="A1:F2"/>
    <mergeCell ref="C4:D4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1A0982-D164-4B67-8615-D2757480677E}">
  <sheetPr>
    <tabColor theme="9" tint="-0.249977111117893"/>
  </sheetPr>
  <dimension ref="A1:X39"/>
  <sheetViews>
    <sheetView showGridLines="0" zoomScale="110" zoomScaleNormal="110" workbookViewId="0">
      <selection activeCell="I10" sqref="I10"/>
    </sheetView>
  </sheetViews>
  <sheetFormatPr baseColWidth="10" defaultColWidth="11.5" defaultRowHeight="12" x14ac:dyDescent="0.15"/>
  <cols>
    <col min="1" max="1" width="31.83203125" style="93" customWidth="1"/>
    <col min="2" max="6" width="9.6640625" style="93" customWidth="1"/>
    <col min="7" max="7" width="8.5" style="156" customWidth="1"/>
    <col min="8" max="8" width="9.6640625" style="93" customWidth="1"/>
    <col min="9" max="9" width="7.6640625" style="93" customWidth="1"/>
    <col min="10" max="10" width="11.5" style="93"/>
    <col min="11" max="11" width="17" style="95" bestFit="1" customWidth="1"/>
    <col min="12" max="19" width="11.5" style="95"/>
    <col min="20" max="16384" width="11.5" style="93"/>
  </cols>
  <sheetData>
    <row r="1" spans="1:24" ht="15" customHeight="1" x14ac:dyDescent="0.15">
      <c r="A1" s="210" t="s">
        <v>220</v>
      </c>
      <c r="B1" s="210"/>
      <c r="C1" s="210"/>
      <c r="D1" s="210"/>
      <c r="E1" s="210"/>
      <c r="F1" s="210"/>
      <c r="G1" s="93"/>
    </row>
    <row r="2" spans="1:24" x14ac:dyDescent="0.15">
      <c r="A2" s="210"/>
      <c r="B2" s="210"/>
      <c r="C2" s="210"/>
      <c r="D2" s="210"/>
      <c r="E2" s="210"/>
      <c r="F2" s="210"/>
      <c r="G2" s="93"/>
    </row>
    <row r="3" spans="1:24" ht="36.75" customHeight="1" x14ac:dyDescent="0.15">
      <c r="G3" s="146"/>
    </row>
    <row r="4" spans="1:24" ht="29.25" customHeight="1" x14ac:dyDescent="0.15">
      <c r="A4" s="217" t="s">
        <v>217</v>
      </c>
      <c r="B4" s="217"/>
      <c r="C4" s="211" t="s">
        <v>211</v>
      </c>
      <c r="D4" s="212"/>
      <c r="E4" s="179">
        <f>+'DATOS BASE '!K8</f>
        <v>0.23218182593934517</v>
      </c>
      <c r="G4" s="93"/>
    </row>
    <row r="5" spans="1:24" s="95" customFormat="1" ht="38.25" customHeight="1" x14ac:dyDescent="0.15">
      <c r="A5" s="164" t="s">
        <v>115</v>
      </c>
      <c r="B5" s="165" t="s">
        <v>114</v>
      </c>
      <c r="C5" s="165" t="s">
        <v>134</v>
      </c>
      <c r="D5" s="165" t="s">
        <v>142</v>
      </c>
      <c r="E5" s="208" t="s">
        <v>207</v>
      </c>
      <c r="F5" s="209"/>
      <c r="G5" s="93"/>
      <c r="H5" s="93"/>
      <c r="I5" s="93"/>
      <c r="J5" s="93"/>
      <c r="T5" s="93"/>
      <c r="U5" s="93"/>
      <c r="V5" s="93"/>
      <c r="W5" s="93"/>
      <c r="X5" s="93"/>
    </row>
    <row r="6" spans="1:24" s="95" customFormat="1" x14ac:dyDescent="0.15">
      <c r="A6" s="93"/>
      <c r="B6" s="93"/>
      <c r="C6" s="93"/>
      <c r="D6" s="93"/>
      <c r="E6" s="93"/>
      <c r="F6" s="93"/>
      <c r="G6" s="93"/>
      <c r="H6" s="93"/>
      <c r="I6" s="93"/>
      <c r="J6" s="93"/>
      <c r="T6" s="93"/>
      <c r="U6" s="93"/>
      <c r="V6" s="93"/>
      <c r="W6" s="93"/>
      <c r="X6" s="93"/>
    </row>
    <row r="7" spans="1:24" s="95" customFormat="1" ht="16" customHeight="1" x14ac:dyDescent="0.15">
      <c r="A7" s="94" t="s">
        <v>130</v>
      </c>
      <c r="B7" s="110">
        <v>2</v>
      </c>
      <c r="C7" s="111">
        <f>+B7*(1+$E$4)</f>
        <v>2.4643636518786902</v>
      </c>
      <c r="D7" s="111">
        <f>+C7/2</f>
        <v>1.2321818259393451</v>
      </c>
      <c r="E7" s="112">
        <f>+C7</f>
        <v>2.4643636518786902</v>
      </c>
      <c r="F7" s="112">
        <f>+D7</f>
        <v>1.2321818259393451</v>
      </c>
      <c r="G7" s="93"/>
      <c r="H7" s="93"/>
      <c r="I7" s="93"/>
      <c r="J7" s="93"/>
      <c r="T7" s="93"/>
      <c r="U7" s="93"/>
      <c r="V7" s="93"/>
      <c r="W7" s="93"/>
      <c r="X7" s="93"/>
    </row>
    <row r="8" spans="1:24" s="95" customFormat="1" ht="16" customHeight="1" x14ac:dyDescent="0.15">
      <c r="A8" s="94" t="s">
        <v>131</v>
      </c>
      <c r="B8" s="110">
        <v>0.5</v>
      </c>
      <c r="C8" s="111">
        <f t="shared" ref="C8:C10" si="0">+B8*(1+$E$4)</f>
        <v>0.61609091296967256</v>
      </c>
      <c r="D8" s="111">
        <f>+C8/2</f>
        <v>0.30804545648483628</v>
      </c>
      <c r="E8" s="112">
        <f t="shared" ref="E8:E10" si="1">+C8</f>
        <v>0.61609091296967256</v>
      </c>
      <c r="F8" s="112">
        <f t="shared" ref="F8:F10" si="2">+D8</f>
        <v>0.30804545648483628</v>
      </c>
      <c r="G8" s="93"/>
      <c r="H8" s="93"/>
      <c r="I8" s="93"/>
      <c r="J8" s="93"/>
      <c r="T8" s="93"/>
      <c r="U8" s="93"/>
      <c r="V8" s="93"/>
      <c r="W8" s="93"/>
      <c r="X8" s="93"/>
    </row>
    <row r="9" spans="1:24" ht="16" customHeight="1" x14ac:dyDescent="0.15">
      <c r="A9" s="94" t="s">
        <v>132</v>
      </c>
      <c r="B9" s="110">
        <v>1</v>
      </c>
      <c r="C9" s="111">
        <f t="shared" si="0"/>
        <v>1.2321818259393451</v>
      </c>
      <c r="D9" s="111">
        <f>+C9/2</f>
        <v>0.61609091296967256</v>
      </c>
      <c r="E9" s="112">
        <f t="shared" si="1"/>
        <v>1.2321818259393451</v>
      </c>
      <c r="F9" s="112">
        <v>0.61</v>
      </c>
      <c r="G9" s="194"/>
    </row>
    <row r="10" spans="1:24" ht="16" customHeight="1" x14ac:dyDescent="0.15">
      <c r="A10" s="94" t="s">
        <v>133</v>
      </c>
      <c r="B10" s="110">
        <v>1.5</v>
      </c>
      <c r="C10" s="111">
        <f t="shared" si="0"/>
        <v>1.8482727389090177</v>
      </c>
      <c r="D10" s="111">
        <f>+C10/2</f>
        <v>0.92413636945450883</v>
      </c>
      <c r="E10" s="112">
        <f t="shared" si="1"/>
        <v>1.8482727389090177</v>
      </c>
      <c r="F10" s="112">
        <f t="shared" si="2"/>
        <v>0.92413636945450883</v>
      </c>
      <c r="G10" s="194"/>
    </row>
    <row r="11" spans="1:24" s="95" customFormat="1" x14ac:dyDescent="0.15">
      <c r="A11" s="93"/>
      <c r="B11" s="109"/>
      <c r="C11" s="93"/>
      <c r="D11" s="93"/>
      <c r="E11" s="116"/>
      <c r="F11" s="116"/>
      <c r="G11" s="93"/>
      <c r="H11" s="93"/>
      <c r="I11" s="93"/>
      <c r="J11" s="116"/>
      <c r="T11" s="93"/>
      <c r="U11" s="93"/>
      <c r="V11" s="93"/>
      <c r="W11" s="93"/>
      <c r="X11" s="93"/>
    </row>
    <row r="12" spans="1:24" x14ac:dyDescent="0.15">
      <c r="B12" s="117"/>
      <c r="G12" s="93"/>
    </row>
    <row r="13" spans="1:24" x14ac:dyDescent="0.15">
      <c r="G13" s="93"/>
    </row>
    <row r="14" spans="1:24" x14ac:dyDescent="0.15">
      <c r="G14" s="93"/>
    </row>
    <row r="15" spans="1:24" x14ac:dyDescent="0.15">
      <c r="G15" s="93"/>
    </row>
    <row r="16" spans="1:24" x14ac:dyDescent="0.15">
      <c r="G16" s="93"/>
    </row>
    <row r="17" spans="7:7" x14ac:dyDescent="0.15">
      <c r="G17" s="93"/>
    </row>
    <row r="18" spans="7:7" x14ac:dyDescent="0.15">
      <c r="G18" s="93"/>
    </row>
    <row r="19" spans="7:7" x14ac:dyDescent="0.15">
      <c r="G19" s="93"/>
    </row>
    <row r="20" spans="7:7" x14ac:dyDescent="0.15">
      <c r="G20" s="93"/>
    </row>
    <row r="21" spans="7:7" x14ac:dyDescent="0.15">
      <c r="G21" s="93"/>
    </row>
    <row r="22" spans="7:7" x14ac:dyDescent="0.15">
      <c r="G22" s="93"/>
    </row>
    <row r="23" spans="7:7" x14ac:dyDescent="0.15">
      <c r="G23" s="93"/>
    </row>
    <row r="24" spans="7:7" x14ac:dyDescent="0.15">
      <c r="G24" s="93"/>
    </row>
    <row r="25" spans="7:7" x14ac:dyDescent="0.15">
      <c r="G25" s="93"/>
    </row>
    <row r="26" spans="7:7" x14ac:dyDescent="0.15">
      <c r="G26" s="93"/>
    </row>
    <row r="27" spans="7:7" x14ac:dyDescent="0.15">
      <c r="G27" s="93"/>
    </row>
    <row r="28" spans="7:7" x14ac:dyDescent="0.15">
      <c r="G28" s="93"/>
    </row>
    <row r="29" spans="7:7" x14ac:dyDescent="0.15">
      <c r="G29" s="93"/>
    </row>
    <row r="30" spans="7:7" x14ac:dyDescent="0.15">
      <c r="G30" s="93"/>
    </row>
    <row r="31" spans="7:7" x14ac:dyDescent="0.15">
      <c r="G31" s="93"/>
    </row>
    <row r="32" spans="7:7" x14ac:dyDescent="0.15">
      <c r="G32" s="93"/>
    </row>
    <row r="33" spans="7:7" x14ac:dyDescent="0.15">
      <c r="G33" s="93"/>
    </row>
    <row r="34" spans="7:7" x14ac:dyDescent="0.15">
      <c r="G34" s="93"/>
    </row>
    <row r="35" spans="7:7" x14ac:dyDescent="0.15">
      <c r="G35" s="93"/>
    </row>
    <row r="36" spans="7:7" x14ac:dyDescent="0.15">
      <c r="G36" s="93"/>
    </row>
    <row r="37" spans="7:7" x14ac:dyDescent="0.15">
      <c r="G37" s="93"/>
    </row>
    <row r="38" spans="7:7" x14ac:dyDescent="0.15">
      <c r="G38" s="93"/>
    </row>
    <row r="39" spans="7:7" x14ac:dyDescent="0.15">
      <c r="G39" s="93"/>
    </row>
  </sheetData>
  <mergeCells count="4">
    <mergeCell ref="E5:F5"/>
    <mergeCell ref="A4:B4"/>
    <mergeCell ref="A1:F2"/>
    <mergeCell ref="C4:D4"/>
  </mergeCells>
  <printOptions horizontalCentered="1"/>
  <pageMargins left="0.59055118110236227" right="0.39370078740157483" top="0.55118110236220474" bottom="0.39370078740157483" header="0.31496062992125984" footer="0.31496062992125984"/>
  <pageSetup paperSize="9" scale="80" fitToHeight="7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H157"/>
  <sheetViews>
    <sheetView workbookViewId="0">
      <selection activeCell="A2" sqref="A2"/>
    </sheetView>
  </sheetViews>
  <sheetFormatPr baseColWidth="10" defaultColWidth="11.5" defaultRowHeight="15" x14ac:dyDescent="0.2"/>
  <cols>
    <col min="1" max="1" width="35.83203125" style="7" bestFit="1" customWidth="1"/>
    <col min="2" max="2" width="38.83203125" style="7" bestFit="1" customWidth="1"/>
    <col min="3" max="4" width="9.83203125" style="7" customWidth="1"/>
    <col min="5" max="5" width="3" style="7" customWidth="1"/>
    <col min="6" max="6" width="8.6640625" style="7" customWidth="1"/>
    <col min="7" max="7" width="9.83203125" style="7" customWidth="1"/>
    <col min="8" max="8" width="7.33203125" style="7" bestFit="1" customWidth="1"/>
    <col min="9" max="16384" width="11.5" style="7"/>
  </cols>
  <sheetData>
    <row r="2" spans="1:7" ht="19" x14ac:dyDescent="0.2">
      <c r="A2" s="87" t="s">
        <v>113</v>
      </c>
    </row>
    <row r="3" spans="1:7" ht="16" thickBot="1" x14ac:dyDescent="0.25"/>
    <row r="4" spans="1:7" x14ac:dyDescent="0.2">
      <c r="A4" s="224" t="s">
        <v>1</v>
      </c>
      <c r="B4" s="219" t="s">
        <v>19</v>
      </c>
      <c r="C4" s="222" t="s">
        <v>0</v>
      </c>
      <c r="D4" s="223"/>
    </row>
    <row r="5" spans="1:7" ht="16" thickBot="1" x14ac:dyDescent="0.25">
      <c r="A5" s="225"/>
      <c r="B5" s="226"/>
      <c r="C5" s="8" t="s">
        <v>2</v>
      </c>
      <c r="D5" s="9" t="s">
        <v>3</v>
      </c>
    </row>
    <row r="6" spans="1:7" ht="16" thickBot="1" x14ac:dyDescent="0.25">
      <c r="A6" s="10"/>
      <c r="B6" s="44" t="s">
        <v>4</v>
      </c>
      <c r="C6" s="45">
        <v>0.25</v>
      </c>
      <c r="D6" s="46">
        <v>0.3</v>
      </c>
      <c r="F6" s="27"/>
      <c r="G6" s="80"/>
    </row>
    <row r="7" spans="1:7" x14ac:dyDescent="0.2">
      <c r="A7" s="13" t="s">
        <v>15</v>
      </c>
      <c r="B7" s="14" t="s">
        <v>5</v>
      </c>
      <c r="C7" s="15">
        <v>0.28999999999999998</v>
      </c>
      <c r="D7" s="16">
        <v>0.34</v>
      </c>
      <c r="F7" s="27"/>
      <c r="G7" s="80"/>
    </row>
    <row r="8" spans="1:7" x14ac:dyDescent="0.2">
      <c r="A8" s="17"/>
      <c r="B8" s="18" t="s">
        <v>6</v>
      </c>
      <c r="C8" s="12">
        <v>0.33</v>
      </c>
      <c r="D8" s="19">
        <v>0.39</v>
      </c>
      <c r="F8" s="27"/>
      <c r="G8" s="80"/>
    </row>
    <row r="9" spans="1:7" x14ac:dyDescent="0.2">
      <c r="A9" s="17"/>
      <c r="B9" s="18" t="s">
        <v>9</v>
      </c>
      <c r="C9" s="12">
        <v>0.41</v>
      </c>
      <c r="D9" s="19">
        <v>0.49</v>
      </c>
      <c r="F9" s="27"/>
      <c r="G9" s="80"/>
    </row>
    <row r="10" spans="1:7" ht="16" thickBot="1" x14ac:dyDescent="0.25">
      <c r="A10" s="20"/>
      <c r="B10" s="21" t="s">
        <v>7</v>
      </c>
      <c r="C10" s="22">
        <v>0.43</v>
      </c>
      <c r="D10" s="23">
        <v>0.51</v>
      </c>
      <c r="F10" s="27"/>
      <c r="G10" s="80"/>
    </row>
    <row r="11" spans="1:7" x14ac:dyDescent="0.2">
      <c r="A11" s="13" t="s">
        <v>16</v>
      </c>
      <c r="B11" s="14" t="s">
        <v>8</v>
      </c>
      <c r="C11" s="15">
        <v>0.35</v>
      </c>
      <c r="D11" s="16">
        <v>0.42</v>
      </c>
      <c r="F11" s="27"/>
      <c r="G11" s="80"/>
    </row>
    <row r="12" spans="1:7" x14ac:dyDescent="0.2">
      <c r="A12" s="17"/>
      <c r="B12" s="18" t="s">
        <v>10</v>
      </c>
      <c r="C12" s="12">
        <v>0.35</v>
      </c>
      <c r="D12" s="19">
        <v>0.42</v>
      </c>
      <c r="F12" s="27"/>
      <c r="G12" s="80"/>
    </row>
    <row r="13" spans="1:7" ht="16" thickBot="1" x14ac:dyDescent="0.25">
      <c r="A13" s="20"/>
      <c r="B13" s="21" t="s">
        <v>7</v>
      </c>
      <c r="C13" s="22">
        <v>0.43</v>
      </c>
      <c r="D13" s="23">
        <v>0.51</v>
      </c>
      <c r="F13" s="27"/>
      <c r="G13" s="80"/>
    </row>
    <row r="14" spans="1:7" x14ac:dyDescent="0.2">
      <c r="A14" s="13" t="s">
        <v>17</v>
      </c>
      <c r="B14" s="14" t="s">
        <v>5</v>
      </c>
      <c r="C14" s="15">
        <v>0.28999999999999998</v>
      </c>
      <c r="D14" s="16">
        <v>0.34</v>
      </c>
      <c r="F14" s="27"/>
      <c r="G14" s="80"/>
    </row>
    <row r="15" spans="1:7" x14ac:dyDescent="0.2">
      <c r="A15" s="17"/>
      <c r="B15" s="24" t="s">
        <v>11</v>
      </c>
      <c r="C15" s="12">
        <v>0.33</v>
      </c>
      <c r="D15" s="19">
        <v>0.39</v>
      </c>
      <c r="F15" s="27"/>
      <c r="G15" s="80"/>
    </row>
    <row r="16" spans="1:7" x14ac:dyDescent="0.2">
      <c r="A16" s="17"/>
      <c r="B16" s="24" t="s">
        <v>12</v>
      </c>
      <c r="C16" s="12">
        <v>0.35</v>
      </c>
      <c r="D16" s="19">
        <v>0.42</v>
      </c>
      <c r="F16" s="27"/>
      <c r="G16" s="80"/>
    </row>
    <row r="17" spans="1:7" ht="16" thickBot="1" x14ac:dyDescent="0.25">
      <c r="A17" s="20"/>
      <c r="B17" s="25" t="s">
        <v>13</v>
      </c>
      <c r="C17" s="22">
        <v>0.4</v>
      </c>
      <c r="D17" s="26">
        <v>0.48</v>
      </c>
      <c r="F17" s="27"/>
      <c r="G17" s="80"/>
    </row>
    <row r="18" spans="1:7" x14ac:dyDescent="0.2">
      <c r="A18" s="13" t="s">
        <v>18</v>
      </c>
      <c r="B18" s="14" t="s">
        <v>10</v>
      </c>
      <c r="C18" s="15">
        <v>0.35</v>
      </c>
      <c r="D18" s="16">
        <v>0.42</v>
      </c>
      <c r="F18" s="27"/>
      <c r="G18" s="80"/>
    </row>
    <row r="19" spans="1:7" ht="16" thickBot="1" x14ac:dyDescent="0.25">
      <c r="A19" s="20"/>
      <c r="B19" s="21" t="s">
        <v>14</v>
      </c>
      <c r="C19" s="22">
        <v>0.4</v>
      </c>
      <c r="D19" s="23">
        <v>0.48</v>
      </c>
      <c r="F19" s="27"/>
      <c r="G19" s="80"/>
    </row>
    <row r="20" spans="1:7" ht="16" thickBot="1" x14ac:dyDescent="0.25"/>
    <row r="21" spans="1:7" x14ac:dyDescent="0.2">
      <c r="A21" s="227" t="s">
        <v>1</v>
      </c>
      <c r="B21" s="227" t="s">
        <v>19</v>
      </c>
      <c r="C21" s="222" t="s">
        <v>0</v>
      </c>
      <c r="D21" s="223"/>
    </row>
    <row r="22" spans="1:7" ht="16" thickBot="1" x14ac:dyDescent="0.25">
      <c r="A22" s="228"/>
      <c r="B22" s="228"/>
      <c r="C22" s="29" t="s">
        <v>2</v>
      </c>
      <c r="D22" s="30" t="s">
        <v>3</v>
      </c>
    </row>
    <row r="23" spans="1:7" x14ac:dyDescent="0.2">
      <c r="A23" s="13" t="s">
        <v>24</v>
      </c>
      <c r="B23" s="14" t="s">
        <v>28</v>
      </c>
      <c r="C23" s="15">
        <v>0.33</v>
      </c>
      <c r="D23" s="16">
        <v>0.39</v>
      </c>
      <c r="F23" s="27"/>
      <c r="G23" s="80"/>
    </row>
    <row r="24" spans="1:7" x14ac:dyDescent="0.2">
      <c r="A24" s="17"/>
      <c r="B24" s="18" t="s">
        <v>29</v>
      </c>
      <c r="C24" s="12">
        <v>0.33</v>
      </c>
      <c r="D24" s="19">
        <v>0.39</v>
      </c>
      <c r="F24" s="27"/>
      <c r="G24" s="80"/>
    </row>
    <row r="25" spans="1:7" x14ac:dyDescent="0.2">
      <c r="A25" s="17"/>
      <c r="B25" s="24" t="s">
        <v>27</v>
      </c>
      <c r="C25" s="12">
        <v>0.35</v>
      </c>
      <c r="D25" s="19">
        <v>0.42</v>
      </c>
      <c r="F25" s="27"/>
      <c r="G25" s="80"/>
    </row>
    <row r="26" spans="1:7" x14ac:dyDescent="0.2">
      <c r="A26" s="52"/>
      <c r="B26" s="50" t="s">
        <v>25</v>
      </c>
      <c r="C26" s="34">
        <v>0.48</v>
      </c>
      <c r="D26" s="81">
        <v>0.56999999999999995</v>
      </c>
      <c r="F26" s="27"/>
      <c r="G26" s="80"/>
    </row>
    <row r="27" spans="1:7" ht="16" thickBot="1" x14ac:dyDescent="0.25">
      <c r="A27" s="52"/>
      <c r="B27" s="51" t="s">
        <v>26</v>
      </c>
      <c r="C27" s="36">
        <v>0.42</v>
      </c>
      <c r="D27" s="82">
        <v>0.5</v>
      </c>
      <c r="F27" s="27"/>
      <c r="G27" s="80"/>
    </row>
    <row r="28" spans="1:7" x14ac:dyDescent="0.2">
      <c r="A28" s="13" t="s">
        <v>23</v>
      </c>
      <c r="B28" s="53" t="s">
        <v>30</v>
      </c>
      <c r="C28" s="15">
        <v>0.25</v>
      </c>
      <c r="D28" s="16">
        <v>0.3</v>
      </c>
      <c r="F28" s="27"/>
      <c r="G28" s="80"/>
    </row>
    <row r="29" spans="1:7" x14ac:dyDescent="0.2">
      <c r="A29" s="17"/>
      <c r="B29" s="24" t="s">
        <v>31</v>
      </c>
      <c r="C29" s="12">
        <v>0.28999999999999998</v>
      </c>
      <c r="D29" s="19">
        <v>0.34</v>
      </c>
      <c r="F29" s="27"/>
      <c r="G29" s="80"/>
    </row>
    <row r="30" spans="1:7" x14ac:dyDescent="0.2">
      <c r="A30" s="17"/>
      <c r="B30" s="24" t="s">
        <v>32</v>
      </c>
      <c r="C30" s="12">
        <v>0.28999999999999998</v>
      </c>
      <c r="D30" s="19">
        <v>0.34</v>
      </c>
      <c r="F30" s="27"/>
      <c r="G30" s="80"/>
    </row>
    <row r="31" spans="1:7" x14ac:dyDescent="0.2">
      <c r="A31" s="17"/>
      <c r="B31" s="24" t="s">
        <v>33</v>
      </c>
      <c r="C31" s="12">
        <v>0.28999999999999998</v>
      </c>
      <c r="D31" s="19">
        <v>0.34</v>
      </c>
      <c r="F31" s="27"/>
      <c r="G31" s="80"/>
    </row>
    <row r="32" spans="1:7" x14ac:dyDescent="0.2">
      <c r="A32" s="17"/>
      <c r="B32" s="24" t="s">
        <v>34</v>
      </c>
      <c r="C32" s="12">
        <v>0.28999999999999998</v>
      </c>
      <c r="D32" s="19">
        <v>0.34</v>
      </c>
      <c r="F32" s="27"/>
      <c r="G32" s="80"/>
    </row>
    <row r="33" spans="1:8" x14ac:dyDescent="0.2">
      <c r="A33" s="17"/>
      <c r="B33" s="24" t="s">
        <v>35</v>
      </c>
      <c r="C33" s="12">
        <v>0.28999999999999998</v>
      </c>
      <c r="D33" s="19">
        <v>0.34</v>
      </c>
      <c r="E33" s="27"/>
      <c r="F33" s="27"/>
      <c r="G33" s="80"/>
    </row>
    <row r="34" spans="1:8" x14ac:dyDescent="0.2">
      <c r="A34" s="17"/>
      <c r="B34" s="24" t="s">
        <v>36</v>
      </c>
      <c r="C34" s="12">
        <v>0.35</v>
      </c>
      <c r="D34" s="19">
        <v>0.42</v>
      </c>
      <c r="F34" s="27"/>
      <c r="G34" s="80"/>
    </row>
    <row r="35" spans="1:8" x14ac:dyDescent="0.2">
      <c r="A35" s="17"/>
      <c r="B35" s="24" t="s">
        <v>37</v>
      </c>
      <c r="C35" s="12">
        <v>0.4</v>
      </c>
      <c r="D35" s="19">
        <v>0.48</v>
      </c>
      <c r="F35" s="27"/>
      <c r="G35" s="80"/>
    </row>
    <row r="36" spans="1:8" x14ac:dyDescent="0.2">
      <c r="A36" s="17"/>
      <c r="B36" s="24" t="s">
        <v>38</v>
      </c>
      <c r="C36" s="12">
        <v>0.33</v>
      </c>
      <c r="D36" s="19">
        <v>0.39</v>
      </c>
      <c r="F36" s="27"/>
      <c r="G36" s="80"/>
    </row>
    <row r="37" spans="1:8" x14ac:dyDescent="0.2">
      <c r="A37" s="17"/>
      <c r="B37" s="24" t="s">
        <v>39</v>
      </c>
      <c r="C37" s="12">
        <v>0.25</v>
      </c>
      <c r="D37" s="19">
        <v>0.3</v>
      </c>
      <c r="F37" s="27"/>
      <c r="G37" s="80"/>
    </row>
    <row r="38" spans="1:8" x14ac:dyDescent="0.2">
      <c r="A38" s="52"/>
      <c r="B38" s="18" t="s">
        <v>40</v>
      </c>
      <c r="C38" s="37">
        <v>0.28999999999999998</v>
      </c>
      <c r="D38" s="83">
        <v>0.34</v>
      </c>
      <c r="F38" s="27"/>
      <c r="G38" s="80"/>
    </row>
    <row r="39" spans="1:8" x14ac:dyDescent="0.2">
      <c r="A39" s="52"/>
      <c r="B39" s="18" t="s">
        <v>41</v>
      </c>
      <c r="C39" s="37">
        <v>0.35</v>
      </c>
      <c r="D39" s="83">
        <v>0.42</v>
      </c>
      <c r="F39" s="27"/>
      <c r="G39" s="80"/>
    </row>
    <row r="40" spans="1:8" x14ac:dyDescent="0.2">
      <c r="A40" s="52"/>
      <c r="B40" s="18" t="s">
        <v>42</v>
      </c>
      <c r="C40" s="37">
        <v>0.4</v>
      </c>
      <c r="D40" s="83">
        <v>0.48</v>
      </c>
      <c r="F40" s="27"/>
      <c r="G40" s="80"/>
    </row>
    <row r="41" spans="1:8" x14ac:dyDescent="0.2">
      <c r="A41" s="52"/>
      <c r="B41" s="54" t="s">
        <v>43</v>
      </c>
      <c r="C41" s="38">
        <v>0.5</v>
      </c>
      <c r="D41" s="84">
        <v>0.6</v>
      </c>
      <c r="F41" s="27"/>
      <c r="G41" s="80"/>
      <c r="H41" s="28"/>
    </row>
    <row r="42" spans="1:8" x14ac:dyDescent="0.2">
      <c r="A42" s="52"/>
      <c r="B42" s="18" t="s">
        <v>44</v>
      </c>
      <c r="C42" s="37">
        <v>0.25</v>
      </c>
      <c r="D42" s="83">
        <v>0.3</v>
      </c>
      <c r="F42" s="27"/>
      <c r="G42" s="80"/>
    </row>
    <row r="43" spans="1:8" x14ac:dyDescent="0.2">
      <c r="A43" s="52"/>
      <c r="B43" s="18" t="s">
        <v>45</v>
      </c>
      <c r="C43" s="37">
        <v>0.28999999999999998</v>
      </c>
      <c r="D43" s="83">
        <v>0.34</v>
      </c>
      <c r="F43" s="27"/>
      <c r="G43" s="80"/>
    </row>
    <row r="44" spans="1:8" x14ac:dyDescent="0.2">
      <c r="A44" s="52"/>
      <c r="B44" s="18" t="s">
        <v>46</v>
      </c>
      <c r="C44" s="37">
        <v>0.33</v>
      </c>
      <c r="D44" s="83">
        <v>0.39</v>
      </c>
      <c r="F44" s="27"/>
      <c r="G44" s="80"/>
    </row>
    <row r="45" spans="1:8" x14ac:dyDescent="0.2">
      <c r="A45" s="52"/>
      <c r="B45" s="18" t="s">
        <v>47</v>
      </c>
      <c r="C45" s="37">
        <v>0.48</v>
      </c>
      <c r="D45" s="83">
        <v>0.56999999999999995</v>
      </c>
      <c r="F45" s="27"/>
      <c r="G45" s="80"/>
    </row>
    <row r="46" spans="1:8" x14ac:dyDescent="0.2">
      <c r="A46" s="52"/>
      <c r="B46" s="24" t="s">
        <v>62</v>
      </c>
      <c r="C46" s="12">
        <v>0.4</v>
      </c>
      <c r="D46" s="19">
        <v>0.48</v>
      </c>
      <c r="F46" s="27"/>
      <c r="G46" s="80"/>
    </row>
    <row r="47" spans="1:8" ht="16" thickBot="1" x14ac:dyDescent="0.25">
      <c r="A47" s="52"/>
      <c r="B47" s="25" t="s">
        <v>63</v>
      </c>
      <c r="C47" s="22">
        <v>0.28999999999999998</v>
      </c>
      <c r="D47" s="23">
        <v>0.34</v>
      </c>
      <c r="F47" s="27"/>
      <c r="G47" s="80"/>
    </row>
    <row r="48" spans="1:8" x14ac:dyDescent="0.2">
      <c r="A48" s="13" t="s">
        <v>20</v>
      </c>
      <c r="B48" s="53" t="s">
        <v>48</v>
      </c>
      <c r="C48" s="15">
        <v>0.25</v>
      </c>
      <c r="D48" s="16">
        <v>0.3</v>
      </c>
      <c r="F48" s="27"/>
      <c r="G48" s="80"/>
    </row>
    <row r="49" spans="1:7" x14ac:dyDescent="0.2">
      <c r="A49" s="17"/>
      <c r="B49" s="24" t="s">
        <v>49</v>
      </c>
      <c r="C49" s="12">
        <v>0.28999999999999998</v>
      </c>
      <c r="D49" s="19">
        <v>0.34</v>
      </c>
      <c r="F49" s="27"/>
      <c r="G49" s="80"/>
    </row>
    <row r="50" spans="1:7" x14ac:dyDescent="0.2">
      <c r="A50" s="17"/>
      <c r="B50" s="24" t="s">
        <v>50</v>
      </c>
      <c r="C50" s="12">
        <v>0.4</v>
      </c>
      <c r="D50" s="19">
        <v>0.48</v>
      </c>
      <c r="F50" s="27"/>
      <c r="G50" s="80"/>
    </row>
    <row r="51" spans="1:7" x14ac:dyDescent="0.2">
      <c r="A51" s="17"/>
      <c r="B51" s="24" t="s">
        <v>51</v>
      </c>
      <c r="C51" s="12">
        <v>0.48</v>
      </c>
      <c r="D51" s="19">
        <v>0.56999999999999995</v>
      </c>
      <c r="F51" s="27"/>
      <c r="G51" s="80"/>
    </row>
    <row r="52" spans="1:7" x14ac:dyDescent="0.2">
      <c r="A52" s="17"/>
      <c r="B52" s="24" t="s">
        <v>52</v>
      </c>
      <c r="C52" s="12">
        <v>0.25</v>
      </c>
      <c r="D52" s="19">
        <v>0.3</v>
      </c>
      <c r="F52" s="27"/>
      <c r="G52" s="80"/>
    </row>
    <row r="53" spans="1:7" x14ac:dyDescent="0.2">
      <c r="A53" s="17"/>
      <c r="B53" s="24" t="s">
        <v>53</v>
      </c>
      <c r="C53" s="12">
        <v>0.28999999999999998</v>
      </c>
      <c r="D53" s="19">
        <v>0.34</v>
      </c>
      <c r="F53" s="27"/>
      <c r="G53" s="80"/>
    </row>
    <row r="54" spans="1:7" x14ac:dyDescent="0.2">
      <c r="A54" s="17"/>
      <c r="B54" s="24" t="s">
        <v>54</v>
      </c>
      <c r="C54" s="12">
        <v>0.4</v>
      </c>
      <c r="D54" s="19">
        <v>0.48</v>
      </c>
      <c r="F54" s="27"/>
      <c r="G54" s="80"/>
    </row>
    <row r="55" spans="1:7" x14ac:dyDescent="0.2">
      <c r="A55" s="17"/>
      <c r="B55" s="24" t="s">
        <v>55</v>
      </c>
      <c r="C55" s="12">
        <v>0.25</v>
      </c>
      <c r="D55" s="19">
        <v>0.3</v>
      </c>
      <c r="F55" s="27"/>
      <c r="G55" s="80"/>
    </row>
    <row r="56" spans="1:7" x14ac:dyDescent="0.2">
      <c r="A56" s="17"/>
      <c r="B56" s="24" t="s">
        <v>56</v>
      </c>
      <c r="C56" s="12">
        <v>0.28999999999999998</v>
      </c>
      <c r="D56" s="19">
        <v>0.34</v>
      </c>
      <c r="F56" s="27"/>
      <c r="G56" s="80"/>
    </row>
    <row r="57" spans="1:7" x14ac:dyDescent="0.2">
      <c r="A57" s="17"/>
      <c r="B57" s="55" t="s">
        <v>57</v>
      </c>
      <c r="C57" s="42">
        <v>0.35</v>
      </c>
      <c r="D57" s="85">
        <v>0.42</v>
      </c>
      <c r="F57" s="27"/>
      <c r="G57" s="80"/>
    </row>
    <row r="58" spans="1:7" x14ac:dyDescent="0.2">
      <c r="A58" s="17"/>
      <c r="B58" s="50" t="s">
        <v>64</v>
      </c>
      <c r="C58" s="34">
        <v>0.38</v>
      </c>
      <c r="D58" s="81">
        <v>0.45</v>
      </c>
      <c r="F58" s="27"/>
      <c r="G58" s="80"/>
    </row>
    <row r="59" spans="1:7" x14ac:dyDescent="0.2">
      <c r="A59" s="17"/>
      <c r="B59" s="50" t="s">
        <v>65</v>
      </c>
      <c r="C59" s="34">
        <v>0.33</v>
      </c>
      <c r="D59" s="81">
        <v>0.39</v>
      </c>
      <c r="F59" s="27"/>
      <c r="G59" s="80"/>
    </row>
    <row r="60" spans="1:7" x14ac:dyDescent="0.2">
      <c r="A60" s="17"/>
      <c r="B60" s="50" t="s">
        <v>66</v>
      </c>
      <c r="C60" s="34">
        <v>0.33</v>
      </c>
      <c r="D60" s="81">
        <v>0.39</v>
      </c>
      <c r="F60" s="27"/>
      <c r="G60" s="80"/>
    </row>
    <row r="61" spans="1:7" x14ac:dyDescent="0.2">
      <c r="A61" s="17"/>
      <c r="B61" s="50" t="s">
        <v>68</v>
      </c>
      <c r="C61" s="34">
        <v>0.33</v>
      </c>
      <c r="D61" s="81">
        <v>0.39</v>
      </c>
      <c r="F61" s="27"/>
      <c r="G61" s="80"/>
    </row>
    <row r="62" spans="1:7" ht="16" thickBot="1" x14ac:dyDescent="0.25">
      <c r="A62" s="17"/>
      <c r="B62" s="56" t="s">
        <v>67</v>
      </c>
      <c r="C62" s="43">
        <v>0.38</v>
      </c>
      <c r="D62" s="86">
        <v>0.45</v>
      </c>
      <c r="F62" s="27"/>
      <c r="G62" s="80"/>
    </row>
    <row r="63" spans="1:7" x14ac:dyDescent="0.2">
      <c r="A63" s="13" t="s">
        <v>21</v>
      </c>
      <c r="B63" s="53" t="s">
        <v>70</v>
      </c>
      <c r="C63" s="15">
        <v>0.5</v>
      </c>
      <c r="D63" s="16">
        <v>0.6</v>
      </c>
      <c r="F63" s="27"/>
      <c r="G63" s="80"/>
    </row>
    <row r="64" spans="1:7" x14ac:dyDescent="0.2">
      <c r="A64" s="17"/>
      <c r="B64" s="24" t="s">
        <v>59</v>
      </c>
      <c r="C64" s="12">
        <v>0.25</v>
      </c>
      <c r="D64" s="19">
        <v>0.3</v>
      </c>
      <c r="F64" s="27"/>
      <c r="G64" s="80"/>
    </row>
    <row r="65" spans="1:7" x14ac:dyDescent="0.2">
      <c r="A65" s="17"/>
      <c r="B65" s="24" t="s">
        <v>60</v>
      </c>
      <c r="C65" s="12">
        <v>0.3</v>
      </c>
      <c r="D65" s="19">
        <v>0.36</v>
      </c>
      <c r="F65" s="27"/>
      <c r="G65" s="80"/>
    </row>
    <row r="66" spans="1:7" x14ac:dyDescent="0.2">
      <c r="A66" s="17"/>
      <c r="B66" s="24" t="s">
        <v>61</v>
      </c>
      <c r="C66" s="12">
        <v>0.4</v>
      </c>
      <c r="D66" s="19">
        <v>0.48</v>
      </c>
      <c r="F66" s="27"/>
      <c r="G66" s="80"/>
    </row>
    <row r="67" spans="1:7" x14ac:dyDescent="0.2">
      <c r="A67" s="17"/>
      <c r="B67" s="24" t="s">
        <v>69</v>
      </c>
      <c r="C67" s="12">
        <v>0.43</v>
      </c>
      <c r="D67" s="19">
        <v>0.51</v>
      </c>
      <c r="F67" s="27"/>
      <c r="G67" s="80"/>
    </row>
    <row r="68" spans="1:7" ht="16" thickBot="1" x14ac:dyDescent="0.25">
      <c r="A68" s="20"/>
      <c r="B68" s="25" t="s">
        <v>58</v>
      </c>
      <c r="C68" s="22">
        <v>0.28999999999999998</v>
      </c>
      <c r="D68" s="23">
        <v>0.34</v>
      </c>
      <c r="F68" s="27"/>
      <c r="G68" s="80"/>
    </row>
    <row r="69" spans="1:7" ht="16" thickBot="1" x14ac:dyDescent="0.25">
      <c r="A69" s="10"/>
      <c r="B69" s="47" t="s">
        <v>4</v>
      </c>
      <c r="C69" s="48">
        <v>0.25</v>
      </c>
      <c r="D69" s="49">
        <v>0.3</v>
      </c>
      <c r="F69" s="27"/>
      <c r="G69" s="80"/>
    </row>
    <row r="70" spans="1:7" ht="16" thickBot="1" x14ac:dyDescent="0.25"/>
    <row r="71" spans="1:7" x14ac:dyDescent="0.2">
      <c r="A71" s="224" t="s">
        <v>1</v>
      </c>
      <c r="B71" s="219" t="s">
        <v>19</v>
      </c>
      <c r="C71" s="222" t="s">
        <v>0</v>
      </c>
      <c r="D71" s="223"/>
    </row>
    <row r="72" spans="1:7" ht="16" thickBot="1" x14ac:dyDescent="0.25">
      <c r="A72" s="229"/>
      <c r="B72" s="221"/>
      <c r="C72" s="29" t="s">
        <v>2</v>
      </c>
      <c r="D72" s="30" t="s">
        <v>3</v>
      </c>
    </row>
    <row r="73" spans="1:7" x14ac:dyDescent="0.2">
      <c r="A73" s="13" t="s">
        <v>84</v>
      </c>
      <c r="B73" s="31" t="s">
        <v>71</v>
      </c>
      <c r="C73" s="15">
        <v>0.25</v>
      </c>
      <c r="D73" s="16">
        <v>0.3</v>
      </c>
      <c r="F73" s="27"/>
      <c r="G73" s="80"/>
    </row>
    <row r="74" spans="1:7" x14ac:dyDescent="0.2">
      <c r="A74" s="17"/>
      <c r="B74" s="32" t="s">
        <v>72</v>
      </c>
      <c r="C74" s="12">
        <v>0.25</v>
      </c>
      <c r="D74" s="19">
        <v>0.3</v>
      </c>
      <c r="F74" s="27"/>
      <c r="G74" s="80"/>
    </row>
    <row r="75" spans="1:7" x14ac:dyDescent="0.2">
      <c r="A75" s="17"/>
      <c r="B75" s="32" t="s">
        <v>73</v>
      </c>
      <c r="C75" s="12">
        <v>0.25</v>
      </c>
      <c r="D75" s="19">
        <v>0.3</v>
      </c>
      <c r="F75" s="27"/>
      <c r="G75" s="80"/>
    </row>
    <row r="76" spans="1:7" x14ac:dyDescent="0.2">
      <c r="A76" s="17"/>
      <c r="B76" s="32" t="s">
        <v>74</v>
      </c>
      <c r="C76" s="12">
        <v>0.3</v>
      </c>
      <c r="D76" s="19">
        <v>0.36</v>
      </c>
      <c r="F76" s="27"/>
      <c r="G76" s="80"/>
    </row>
    <row r="77" spans="1:7" x14ac:dyDescent="0.2">
      <c r="A77" s="17"/>
      <c r="B77" s="32" t="s">
        <v>75</v>
      </c>
      <c r="C77" s="12">
        <v>0.35</v>
      </c>
      <c r="D77" s="19">
        <v>0.42</v>
      </c>
      <c r="F77" s="27"/>
      <c r="G77" s="80"/>
    </row>
    <row r="78" spans="1:7" x14ac:dyDescent="0.2">
      <c r="A78" s="17"/>
      <c r="B78" s="32" t="s">
        <v>76</v>
      </c>
      <c r="C78" s="12">
        <v>0.45</v>
      </c>
      <c r="D78" s="19">
        <v>0.54</v>
      </c>
      <c r="F78" s="27"/>
      <c r="G78" s="80"/>
    </row>
    <row r="79" spans="1:7" ht="16" thickBot="1" x14ac:dyDescent="0.25">
      <c r="A79" s="20"/>
      <c r="B79" s="33" t="s">
        <v>77</v>
      </c>
      <c r="C79" s="22">
        <v>0.45</v>
      </c>
      <c r="D79" s="23">
        <v>0.54</v>
      </c>
      <c r="F79" s="27"/>
      <c r="G79" s="80"/>
    </row>
    <row r="80" spans="1:7" x14ac:dyDescent="0.2">
      <c r="A80" s="13" t="s">
        <v>85</v>
      </c>
      <c r="B80" s="40" t="s">
        <v>78</v>
      </c>
      <c r="C80" s="41">
        <v>0.25</v>
      </c>
      <c r="D80" s="57">
        <v>0.3</v>
      </c>
      <c r="F80" s="27"/>
      <c r="G80" s="80"/>
    </row>
    <row r="81" spans="1:7" x14ac:dyDescent="0.2">
      <c r="A81" s="17"/>
      <c r="B81" s="32" t="s">
        <v>79</v>
      </c>
      <c r="C81" s="12">
        <v>0.3</v>
      </c>
      <c r="D81" s="19">
        <v>0.36</v>
      </c>
      <c r="F81" s="27"/>
      <c r="G81" s="80"/>
    </row>
    <row r="82" spans="1:7" x14ac:dyDescent="0.2">
      <c r="A82" s="17"/>
      <c r="B82" s="32" t="s">
        <v>80</v>
      </c>
      <c r="C82" s="12">
        <v>0.3</v>
      </c>
      <c r="D82" s="19">
        <v>0.36</v>
      </c>
      <c r="F82" s="27"/>
      <c r="G82" s="80"/>
    </row>
    <row r="83" spans="1:7" x14ac:dyDescent="0.2">
      <c r="A83" s="17"/>
      <c r="B83" s="32" t="s">
        <v>81</v>
      </c>
      <c r="C83" s="12">
        <v>0.3</v>
      </c>
      <c r="D83" s="19">
        <v>0.36</v>
      </c>
      <c r="F83" s="27"/>
      <c r="G83" s="80"/>
    </row>
    <row r="84" spans="1:7" x14ac:dyDescent="0.2">
      <c r="A84" s="17"/>
      <c r="B84" s="32" t="s">
        <v>82</v>
      </c>
      <c r="C84" s="12">
        <v>0.35</v>
      </c>
      <c r="D84" s="19">
        <v>0.42</v>
      </c>
      <c r="F84" s="27"/>
      <c r="G84" s="80"/>
    </row>
    <row r="85" spans="1:7" ht="16" thickBot="1" x14ac:dyDescent="0.25">
      <c r="A85" s="20"/>
      <c r="B85" s="33" t="s">
        <v>83</v>
      </c>
      <c r="C85" s="22">
        <v>0.45</v>
      </c>
      <c r="D85" s="23">
        <v>0.54</v>
      </c>
      <c r="F85" s="27"/>
      <c r="G85" s="80"/>
    </row>
    <row r="86" spans="1:7" ht="16" thickBot="1" x14ac:dyDescent="0.25">
      <c r="A86" s="10"/>
      <c r="B86" s="47" t="s">
        <v>4</v>
      </c>
      <c r="C86" s="48">
        <v>0.25</v>
      </c>
      <c r="D86" s="49">
        <f>C86*1.2</f>
        <v>0.3</v>
      </c>
      <c r="F86" s="27"/>
      <c r="G86" s="80"/>
    </row>
    <row r="87" spans="1:7" ht="16" thickBot="1" x14ac:dyDescent="0.25"/>
    <row r="88" spans="1:7" x14ac:dyDescent="0.2">
      <c r="A88" s="218" t="s">
        <v>19</v>
      </c>
      <c r="B88" s="219"/>
      <c r="C88" s="222" t="s">
        <v>0</v>
      </c>
      <c r="D88" s="223"/>
    </row>
    <row r="89" spans="1:7" ht="16" thickBot="1" x14ac:dyDescent="0.25">
      <c r="A89" s="220"/>
      <c r="B89" s="221"/>
      <c r="C89" s="29" t="s">
        <v>2</v>
      </c>
      <c r="D89" s="30" t="s">
        <v>3</v>
      </c>
    </row>
    <row r="90" spans="1:7" x14ac:dyDescent="0.2">
      <c r="A90" s="76" t="s">
        <v>102</v>
      </c>
      <c r="B90" s="74" t="s">
        <v>86</v>
      </c>
      <c r="C90" s="58">
        <v>0.25</v>
      </c>
      <c r="D90" s="1">
        <v>0.3</v>
      </c>
      <c r="F90" s="27"/>
      <c r="G90" s="80"/>
    </row>
    <row r="91" spans="1:7" x14ac:dyDescent="0.2">
      <c r="A91" s="77"/>
      <c r="B91" s="5" t="s">
        <v>87</v>
      </c>
      <c r="C91" s="59">
        <v>0.25</v>
      </c>
      <c r="D91" s="2">
        <v>0.3</v>
      </c>
      <c r="F91" s="27"/>
      <c r="G91" s="80"/>
    </row>
    <row r="92" spans="1:7" x14ac:dyDescent="0.2">
      <c r="A92" s="77"/>
      <c r="B92" s="5" t="s">
        <v>88</v>
      </c>
      <c r="C92" s="59">
        <v>0.35</v>
      </c>
      <c r="D92" s="2">
        <v>0.42</v>
      </c>
      <c r="F92" s="27"/>
      <c r="G92" s="80"/>
    </row>
    <row r="93" spans="1:7" x14ac:dyDescent="0.2">
      <c r="A93" s="77"/>
      <c r="B93" s="5" t="s">
        <v>89</v>
      </c>
      <c r="C93" s="59">
        <v>0.48</v>
      </c>
      <c r="D93" s="2">
        <v>0.56999999999999995</v>
      </c>
      <c r="F93" s="27"/>
      <c r="G93" s="80"/>
    </row>
    <row r="94" spans="1:7" x14ac:dyDescent="0.2">
      <c r="A94" s="77"/>
      <c r="B94" s="5" t="s">
        <v>90</v>
      </c>
      <c r="C94" s="59">
        <v>0.6</v>
      </c>
      <c r="D94" s="60">
        <v>0.72</v>
      </c>
      <c r="F94" s="27"/>
      <c r="G94" s="80"/>
    </row>
    <row r="95" spans="1:7" x14ac:dyDescent="0.2">
      <c r="A95" s="77"/>
      <c r="B95" s="5" t="s">
        <v>91</v>
      </c>
      <c r="C95" s="59">
        <v>0.7</v>
      </c>
      <c r="D95" s="2">
        <v>0.84</v>
      </c>
      <c r="F95" s="27"/>
      <c r="G95" s="80"/>
    </row>
    <row r="96" spans="1:7" x14ac:dyDescent="0.2">
      <c r="A96" s="77"/>
      <c r="B96" s="5" t="s">
        <v>92</v>
      </c>
      <c r="C96" s="59">
        <v>0.75</v>
      </c>
      <c r="D96" s="2">
        <v>0.9</v>
      </c>
      <c r="F96" s="27"/>
      <c r="G96" s="80"/>
    </row>
    <row r="97" spans="1:7" ht="16" thickBot="1" x14ac:dyDescent="0.25">
      <c r="A97" s="78"/>
      <c r="B97" s="6" t="s">
        <v>22</v>
      </c>
      <c r="C97" s="61">
        <v>0.95</v>
      </c>
      <c r="D97" s="3">
        <v>1.1399999999999999</v>
      </c>
      <c r="F97" s="27"/>
      <c r="G97" s="80"/>
    </row>
    <row r="98" spans="1:7" x14ac:dyDescent="0.2">
      <c r="A98" s="76" t="s">
        <v>86</v>
      </c>
      <c r="B98" s="74" t="s">
        <v>87</v>
      </c>
      <c r="C98" s="58">
        <v>0.25</v>
      </c>
      <c r="D98" s="1">
        <v>0.3</v>
      </c>
      <c r="F98" s="27"/>
      <c r="G98" s="80"/>
    </row>
    <row r="99" spans="1:7" x14ac:dyDescent="0.2">
      <c r="A99" s="77"/>
      <c r="B99" s="5" t="s">
        <v>88</v>
      </c>
      <c r="C99" s="62">
        <v>0.25</v>
      </c>
      <c r="D99" s="4">
        <v>0.3</v>
      </c>
      <c r="F99" s="27"/>
      <c r="G99" s="80"/>
    </row>
    <row r="100" spans="1:7" x14ac:dyDescent="0.2">
      <c r="A100" s="77"/>
      <c r="B100" s="5" t="s">
        <v>89</v>
      </c>
      <c r="C100" s="59">
        <v>0.35</v>
      </c>
      <c r="D100" s="2">
        <v>0.42</v>
      </c>
      <c r="F100" s="27"/>
      <c r="G100" s="80"/>
    </row>
    <row r="101" spans="1:7" x14ac:dyDescent="0.2">
      <c r="A101" s="77"/>
      <c r="B101" s="5" t="s">
        <v>93</v>
      </c>
      <c r="C101" s="59">
        <v>0.35</v>
      </c>
      <c r="D101" s="2">
        <v>0.42</v>
      </c>
      <c r="F101" s="27"/>
      <c r="G101" s="80"/>
    </row>
    <row r="102" spans="1:7" x14ac:dyDescent="0.2">
      <c r="A102" s="77"/>
      <c r="B102" s="5" t="s">
        <v>90</v>
      </c>
      <c r="C102" s="59">
        <v>0.48</v>
      </c>
      <c r="D102" s="2">
        <v>0.56999999999999995</v>
      </c>
      <c r="F102" s="27"/>
      <c r="G102" s="80"/>
    </row>
    <row r="103" spans="1:7" x14ac:dyDescent="0.2">
      <c r="A103" s="77"/>
      <c r="B103" s="5" t="s">
        <v>91</v>
      </c>
      <c r="C103" s="59">
        <v>0.55000000000000004</v>
      </c>
      <c r="D103" s="2">
        <v>0.66</v>
      </c>
      <c r="F103" s="27"/>
      <c r="G103" s="80"/>
    </row>
    <row r="104" spans="1:7" ht="16" thickBot="1" x14ac:dyDescent="0.25">
      <c r="A104" s="78"/>
      <c r="B104" s="6" t="s">
        <v>22</v>
      </c>
      <c r="C104" s="61">
        <v>0.85</v>
      </c>
      <c r="D104" s="3">
        <v>1.02</v>
      </c>
      <c r="F104" s="27"/>
      <c r="G104" s="80"/>
    </row>
    <row r="105" spans="1:7" x14ac:dyDescent="0.2">
      <c r="A105" s="76" t="s">
        <v>107</v>
      </c>
      <c r="B105" s="74" t="s">
        <v>88</v>
      </c>
      <c r="C105" s="58">
        <v>0.25</v>
      </c>
      <c r="D105" s="1">
        <v>0.3</v>
      </c>
      <c r="F105" s="27"/>
      <c r="G105" s="80"/>
    </row>
    <row r="106" spans="1:7" x14ac:dyDescent="0.2">
      <c r="A106" s="77"/>
      <c r="B106" s="5" t="s">
        <v>89</v>
      </c>
      <c r="C106" s="59">
        <v>0.35</v>
      </c>
      <c r="D106" s="2">
        <v>0.42</v>
      </c>
      <c r="F106" s="27"/>
      <c r="G106" s="80"/>
    </row>
    <row r="107" spans="1:7" x14ac:dyDescent="0.2">
      <c r="A107" s="77"/>
      <c r="B107" s="5" t="s">
        <v>93</v>
      </c>
      <c r="C107" s="59">
        <v>0.35</v>
      </c>
      <c r="D107" s="2">
        <v>0.42</v>
      </c>
      <c r="F107" s="27"/>
      <c r="G107" s="80"/>
    </row>
    <row r="108" spans="1:7" x14ac:dyDescent="0.2">
      <c r="A108" s="77"/>
      <c r="B108" s="5" t="s">
        <v>90</v>
      </c>
      <c r="C108" s="59">
        <v>0.48</v>
      </c>
      <c r="D108" s="2">
        <v>0.56999999999999995</v>
      </c>
      <c r="F108" s="27"/>
      <c r="G108" s="80"/>
    </row>
    <row r="109" spans="1:7" x14ac:dyDescent="0.2">
      <c r="A109" s="77"/>
      <c r="B109" s="5" t="s">
        <v>91</v>
      </c>
      <c r="C109" s="59">
        <v>0.55000000000000004</v>
      </c>
      <c r="D109" s="2">
        <v>0.66</v>
      </c>
      <c r="F109" s="27"/>
      <c r="G109" s="80"/>
    </row>
    <row r="110" spans="1:7" x14ac:dyDescent="0.2">
      <c r="A110" s="77"/>
      <c r="B110" s="5" t="s">
        <v>92</v>
      </c>
      <c r="C110" s="59">
        <v>0.65</v>
      </c>
      <c r="D110" s="2">
        <v>0.78</v>
      </c>
      <c r="F110" s="27"/>
      <c r="G110" s="80"/>
    </row>
    <row r="111" spans="1:7" ht="16" thickBot="1" x14ac:dyDescent="0.25">
      <c r="A111" s="78"/>
      <c r="B111" s="6" t="s">
        <v>22</v>
      </c>
      <c r="C111" s="61">
        <v>0.78</v>
      </c>
      <c r="D111" s="3">
        <v>0.93</v>
      </c>
      <c r="F111" s="27"/>
      <c r="G111" s="80"/>
    </row>
    <row r="112" spans="1:7" x14ac:dyDescent="0.2">
      <c r="A112" s="76" t="s">
        <v>88</v>
      </c>
      <c r="B112" s="74" t="s">
        <v>89</v>
      </c>
      <c r="C112" s="58">
        <v>0.25</v>
      </c>
      <c r="D112" s="1">
        <v>0.3</v>
      </c>
      <c r="F112" s="27"/>
      <c r="G112" s="80"/>
    </row>
    <row r="113" spans="1:7" x14ac:dyDescent="0.2">
      <c r="A113" s="77"/>
      <c r="B113" s="5" t="s">
        <v>93</v>
      </c>
      <c r="C113" s="59">
        <v>0.25</v>
      </c>
      <c r="D113" s="2">
        <v>0.3</v>
      </c>
      <c r="F113" s="27"/>
      <c r="G113" s="80"/>
    </row>
    <row r="114" spans="1:7" x14ac:dyDescent="0.2">
      <c r="A114" s="77"/>
      <c r="B114" s="5" t="s">
        <v>90</v>
      </c>
      <c r="C114" s="59">
        <v>0.35</v>
      </c>
      <c r="D114" s="2">
        <v>0.42</v>
      </c>
      <c r="F114" s="27"/>
      <c r="G114" s="80"/>
    </row>
    <row r="115" spans="1:7" x14ac:dyDescent="0.2">
      <c r="A115" s="77"/>
      <c r="B115" s="5" t="s">
        <v>91</v>
      </c>
      <c r="C115" s="59">
        <v>0.42</v>
      </c>
      <c r="D115" s="2">
        <v>0.5</v>
      </c>
      <c r="F115" s="27"/>
      <c r="G115" s="80"/>
    </row>
    <row r="116" spans="1:7" x14ac:dyDescent="0.2">
      <c r="A116" s="77"/>
      <c r="B116" s="5" t="s">
        <v>92</v>
      </c>
      <c r="C116" s="59">
        <v>0.48</v>
      </c>
      <c r="D116" s="2">
        <v>0.56999999999999995</v>
      </c>
      <c r="F116" s="27"/>
      <c r="G116" s="80"/>
    </row>
    <row r="117" spans="1:7" ht="16" thickBot="1" x14ac:dyDescent="0.25">
      <c r="A117" s="78"/>
      <c r="B117" s="6" t="s">
        <v>22</v>
      </c>
      <c r="C117" s="61">
        <v>0.68</v>
      </c>
      <c r="D117" s="3">
        <v>0.81</v>
      </c>
      <c r="F117" s="27"/>
      <c r="G117" s="80"/>
    </row>
    <row r="118" spans="1:7" x14ac:dyDescent="0.2">
      <c r="A118" s="76" t="s">
        <v>89</v>
      </c>
      <c r="B118" s="74" t="s">
        <v>93</v>
      </c>
      <c r="C118" s="58">
        <v>0.25</v>
      </c>
      <c r="D118" s="1">
        <v>0.3</v>
      </c>
      <c r="F118" s="27"/>
      <c r="G118" s="80"/>
    </row>
    <row r="119" spans="1:7" x14ac:dyDescent="0.2">
      <c r="A119" s="77"/>
      <c r="B119" s="5" t="s">
        <v>90</v>
      </c>
      <c r="C119" s="59">
        <v>0.25</v>
      </c>
      <c r="D119" s="2">
        <v>0.3</v>
      </c>
      <c r="F119" s="27"/>
      <c r="G119" s="80"/>
    </row>
    <row r="120" spans="1:7" x14ac:dyDescent="0.2">
      <c r="A120" s="77"/>
      <c r="B120" s="5" t="s">
        <v>91</v>
      </c>
      <c r="C120" s="59">
        <v>0.3</v>
      </c>
      <c r="D120" s="2">
        <v>0.36</v>
      </c>
      <c r="F120" s="27"/>
      <c r="G120" s="80"/>
    </row>
    <row r="121" spans="1:7" x14ac:dyDescent="0.2">
      <c r="A121" s="77"/>
      <c r="B121" s="5" t="s">
        <v>92</v>
      </c>
      <c r="C121" s="59">
        <v>0.42</v>
      </c>
      <c r="D121" s="2">
        <v>0.5</v>
      </c>
      <c r="F121" s="27"/>
      <c r="G121" s="80"/>
    </row>
    <row r="122" spans="1:7" ht="16" thickBot="1" x14ac:dyDescent="0.25">
      <c r="A122" s="78"/>
      <c r="B122" s="6" t="s">
        <v>22</v>
      </c>
      <c r="C122" s="61">
        <v>0.55000000000000004</v>
      </c>
      <c r="D122" s="3">
        <v>0.66</v>
      </c>
      <c r="F122" s="27"/>
      <c r="G122" s="80"/>
    </row>
    <row r="123" spans="1:7" x14ac:dyDescent="0.2">
      <c r="A123" s="76" t="s">
        <v>93</v>
      </c>
      <c r="B123" s="74" t="s">
        <v>90</v>
      </c>
      <c r="C123" s="58">
        <v>0.25</v>
      </c>
      <c r="D123" s="63">
        <v>0.3</v>
      </c>
      <c r="F123" s="27"/>
      <c r="G123" s="80"/>
    </row>
    <row r="124" spans="1:7" x14ac:dyDescent="0.2">
      <c r="A124" s="77"/>
      <c r="B124" s="5" t="s">
        <v>91</v>
      </c>
      <c r="C124" s="59">
        <v>0.3</v>
      </c>
      <c r="D124" s="64">
        <v>0.36</v>
      </c>
      <c r="F124" s="27"/>
      <c r="G124" s="80"/>
    </row>
    <row r="125" spans="1:7" x14ac:dyDescent="0.2">
      <c r="A125" s="77"/>
      <c r="B125" s="5" t="s">
        <v>92</v>
      </c>
      <c r="C125" s="59">
        <v>0.42</v>
      </c>
      <c r="D125" s="64">
        <v>0.5</v>
      </c>
      <c r="F125" s="27"/>
      <c r="G125" s="80"/>
    </row>
    <row r="126" spans="1:7" ht="16" thickBot="1" x14ac:dyDescent="0.25">
      <c r="A126" s="78"/>
      <c r="B126" s="6" t="s">
        <v>22</v>
      </c>
      <c r="C126" s="61">
        <v>0.55000000000000004</v>
      </c>
      <c r="D126" s="65">
        <v>0.66</v>
      </c>
      <c r="F126" s="27"/>
      <c r="G126" s="80"/>
    </row>
    <row r="127" spans="1:7" x14ac:dyDescent="0.2">
      <c r="A127" s="76" t="s">
        <v>90</v>
      </c>
      <c r="B127" s="74" t="s">
        <v>91</v>
      </c>
      <c r="C127" s="58">
        <v>0.25</v>
      </c>
      <c r="D127" s="63">
        <v>0.3</v>
      </c>
      <c r="F127" s="27"/>
      <c r="G127" s="80"/>
    </row>
    <row r="128" spans="1:7" x14ac:dyDescent="0.2">
      <c r="A128" s="77"/>
      <c r="B128" s="5" t="s">
        <v>92</v>
      </c>
      <c r="C128" s="59">
        <v>0.25</v>
      </c>
      <c r="D128" s="64">
        <v>0.3</v>
      </c>
      <c r="F128" s="27"/>
      <c r="G128" s="80"/>
    </row>
    <row r="129" spans="1:7" ht="16" thickBot="1" x14ac:dyDescent="0.25">
      <c r="A129" s="78"/>
      <c r="B129" s="6" t="s">
        <v>22</v>
      </c>
      <c r="C129" s="61">
        <v>0.38</v>
      </c>
      <c r="D129" s="65">
        <v>0.45</v>
      </c>
      <c r="F129" s="27"/>
      <c r="G129" s="80"/>
    </row>
    <row r="130" spans="1:7" x14ac:dyDescent="0.2">
      <c r="A130" s="76" t="s">
        <v>91</v>
      </c>
      <c r="B130" s="74" t="s">
        <v>92</v>
      </c>
      <c r="C130" s="58">
        <v>0.25</v>
      </c>
      <c r="D130" s="63">
        <v>0.3</v>
      </c>
      <c r="F130" s="27"/>
      <c r="G130" s="80"/>
    </row>
    <row r="131" spans="1:7" ht="16" thickBot="1" x14ac:dyDescent="0.25">
      <c r="A131" s="78"/>
      <c r="B131" s="6" t="s">
        <v>22</v>
      </c>
      <c r="C131" s="61">
        <v>0.28999999999999998</v>
      </c>
      <c r="D131" s="65">
        <v>0.34</v>
      </c>
      <c r="F131" s="27"/>
      <c r="G131" s="80"/>
    </row>
    <row r="132" spans="1:7" ht="16" thickBot="1" x14ac:dyDescent="0.25">
      <c r="A132" s="79" t="s">
        <v>92</v>
      </c>
      <c r="B132" s="75" t="s">
        <v>22</v>
      </c>
      <c r="C132" s="66">
        <v>0.25</v>
      </c>
      <c r="D132" s="67">
        <v>0.3</v>
      </c>
      <c r="F132" s="27"/>
      <c r="G132" s="80"/>
    </row>
    <row r="133" spans="1:7" ht="16" thickBot="1" x14ac:dyDescent="0.25">
      <c r="A133" s="79" t="s">
        <v>108</v>
      </c>
      <c r="B133" s="75" t="s">
        <v>22</v>
      </c>
      <c r="C133" s="66">
        <v>0.3</v>
      </c>
      <c r="D133" s="67">
        <v>0.36</v>
      </c>
      <c r="F133" s="27"/>
      <c r="G133" s="80"/>
    </row>
    <row r="134" spans="1:7" ht="16" thickBot="1" x14ac:dyDescent="0.25">
      <c r="A134" s="79" t="s">
        <v>109</v>
      </c>
      <c r="B134" s="75" t="s">
        <v>22</v>
      </c>
      <c r="C134" s="66">
        <v>0.38</v>
      </c>
      <c r="D134" s="67">
        <v>0.45</v>
      </c>
      <c r="F134" s="27"/>
      <c r="G134" s="80"/>
    </row>
    <row r="135" spans="1:7" x14ac:dyDescent="0.2">
      <c r="A135" s="76" t="s">
        <v>102</v>
      </c>
      <c r="B135" s="74" t="s">
        <v>94</v>
      </c>
      <c r="C135" s="58">
        <v>0.25</v>
      </c>
      <c r="D135" s="68">
        <v>0.3</v>
      </c>
      <c r="F135" s="27"/>
      <c r="G135" s="80"/>
    </row>
    <row r="136" spans="1:7" x14ac:dyDescent="0.2">
      <c r="A136" s="77"/>
      <c r="B136" s="5" t="s">
        <v>95</v>
      </c>
      <c r="C136" s="59">
        <v>0.25</v>
      </c>
      <c r="D136" s="69">
        <v>0.3</v>
      </c>
      <c r="F136" s="27"/>
      <c r="G136" s="80"/>
    </row>
    <row r="137" spans="1:7" x14ac:dyDescent="0.2">
      <c r="A137" s="77"/>
      <c r="B137" s="5" t="s">
        <v>96</v>
      </c>
      <c r="C137" s="59">
        <v>0.25</v>
      </c>
      <c r="D137" s="70">
        <v>0.3</v>
      </c>
      <c r="F137" s="27"/>
      <c r="G137" s="80"/>
    </row>
    <row r="138" spans="1:7" x14ac:dyDescent="0.2">
      <c r="A138" s="77"/>
      <c r="B138" s="5" t="s">
        <v>97</v>
      </c>
      <c r="C138" s="59">
        <v>0.25</v>
      </c>
      <c r="D138" s="70">
        <v>0.3</v>
      </c>
      <c r="F138" s="27"/>
      <c r="G138" s="80"/>
    </row>
    <row r="139" spans="1:7" ht="16" thickBot="1" x14ac:dyDescent="0.25">
      <c r="A139" s="78"/>
      <c r="B139" s="6" t="s">
        <v>98</v>
      </c>
      <c r="C139" s="61">
        <v>0.3</v>
      </c>
      <c r="D139" s="71">
        <v>0.36</v>
      </c>
      <c r="F139" s="27"/>
      <c r="G139" s="80"/>
    </row>
    <row r="140" spans="1:7" x14ac:dyDescent="0.2">
      <c r="A140" s="76" t="s">
        <v>102</v>
      </c>
      <c r="B140" s="74" t="s">
        <v>99</v>
      </c>
      <c r="C140" s="58">
        <v>0.95</v>
      </c>
      <c r="D140" s="72">
        <v>1.1399999999999999</v>
      </c>
      <c r="F140" s="27"/>
      <c r="G140" s="80"/>
    </row>
    <row r="141" spans="1:7" ht="16" thickBot="1" x14ac:dyDescent="0.25">
      <c r="A141" s="78"/>
      <c r="B141" s="6" t="s">
        <v>100</v>
      </c>
      <c r="C141" s="61">
        <v>0.5</v>
      </c>
      <c r="D141" s="71">
        <v>0.6</v>
      </c>
      <c r="F141" s="27"/>
      <c r="G141" s="80"/>
    </row>
    <row r="142" spans="1:7" x14ac:dyDescent="0.2">
      <c r="A142" s="76" t="s">
        <v>98</v>
      </c>
      <c r="B142" s="74" t="s">
        <v>97</v>
      </c>
      <c r="C142" s="58">
        <v>0.25</v>
      </c>
      <c r="D142" s="72">
        <v>0.3</v>
      </c>
      <c r="F142" s="27"/>
      <c r="G142" s="80"/>
    </row>
    <row r="143" spans="1:7" x14ac:dyDescent="0.2">
      <c r="A143" s="77"/>
      <c r="B143" s="5" t="s">
        <v>101</v>
      </c>
      <c r="C143" s="59">
        <v>0.25</v>
      </c>
      <c r="D143" s="70">
        <v>0.3</v>
      </c>
      <c r="F143" s="27"/>
      <c r="G143" s="80"/>
    </row>
    <row r="144" spans="1:7" x14ac:dyDescent="0.2">
      <c r="A144" s="77"/>
      <c r="B144" s="5" t="s">
        <v>95</v>
      </c>
      <c r="C144" s="59">
        <v>0.25</v>
      </c>
      <c r="D144" s="70">
        <v>0.3</v>
      </c>
      <c r="F144" s="27"/>
      <c r="G144" s="80"/>
    </row>
    <row r="145" spans="1:7" x14ac:dyDescent="0.2">
      <c r="A145" s="77"/>
      <c r="B145" s="5" t="s">
        <v>94</v>
      </c>
      <c r="C145" s="59">
        <v>0.25</v>
      </c>
      <c r="D145" s="70">
        <v>0.3</v>
      </c>
      <c r="F145" s="27"/>
      <c r="G145" s="80"/>
    </row>
    <row r="146" spans="1:7" ht="16" thickBot="1" x14ac:dyDescent="0.25">
      <c r="A146" s="78"/>
      <c r="B146" s="6" t="s">
        <v>102</v>
      </c>
      <c r="C146" s="61">
        <v>0.3</v>
      </c>
      <c r="D146" s="71">
        <v>0.36</v>
      </c>
      <c r="F146" s="27"/>
      <c r="G146" s="80"/>
    </row>
    <row r="147" spans="1:7" x14ac:dyDescent="0.2">
      <c r="A147" s="76" t="s">
        <v>99</v>
      </c>
      <c r="B147" s="74" t="s">
        <v>103</v>
      </c>
      <c r="C147" s="58">
        <v>0.5</v>
      </c>
      <c r="D147" s="72">
        <v>0.6</v>
      </c>
      <c r="F147" s="27"/>
      <c r="G147" s="80"/>
    </row>
    <row r="148" spans="1:7" ht="16" thickBot="1" x14ac:dyDescent="0.25">
      <c r="A148" s="78"/>
      <c r="B148" s="6" t="s">
        <v>98</v>
      </c>
      <c r="C148" s="61">
        <v>0.6</v>
      </c>
      <c r="D148" s="73">
        <v>0.72</v>
      </c>
      <c r="F148" s="27"/>
      <c r="G148" s="80"/>
    </row>
    <row r="149" spans="1:7" x14ac:dyDescent="0.2">
      <c r="A149" s="76" t="s">
        <v>102</v>
      </c>
      <c r="B149" s="74" t="s">
        <v>104</v>
      </c>
      <c r="C149" s="58">
        <v>0.25</v>
      </c>
      <c r="D149" s="72">
        <v>0.3</v>
      </c>
      <c r="F149" s="27"/>
      <c r="G149" s="80"/>
    </row>
    <row r="150" spans="1:7" x14ac:dyDescent="0.2">
      <c r="A150" s="77"/>
      <c r="B150" s="5" t="s">
        <v>105</v>
      </c>
      <c r="C150" s="59">
        <v>0.25</v>
      </c>
      <c r="D150" s="70">
        <v>0.3</v>
      </c>
      <c r="F150" s="27"/>
      <c r="G150" s="80"/>
    </row>
    <row r="151" spans="1:7" ht="16" thickBot="1" x14ac:dyDescent="0.25">
      <c r="A151" s="78"/>
      <c r="B151" s="6" t="s">
        <v>106</v>
      </c>
      <c r="C151" s="61">
        <v>0.3</v>
      </c>
      <c r="D151" s="71">
        <v>0.36</v>
      </c>
      <c r="F151" s="27"/>
      <c r="G151" s="80"/>
    </row>
    <row r="152" spans="1:7" ht="16" thickBot="1" x14ac:dyDescent="0.25"/>
    <row r="153" spans="1:7" x14ac:dyDescent="0.2">
      <c r="A153" s="218" t="s">
        <v>19</v>
      </c>
      <c r="B153" s="219"/>
      <c r="C153" s="222" t="s">
        <v>0</v>
      </c>
      <c r="D153" s="223"/>
    </row>
    <row r="154" spans="1:7" ht="16" thickBot="1" x14ac:dyDescent="0.25">
      <c r="A154" s="220"/>
      <c r="B154" s="221"/>
      <c r="C154" s="29" t="s">
        <v>2</v>
      </c>
      <c r="D154" s="30" t="s">
        <v>3</v>
      </c>
    </row>
    <row r="155" spans="1:7" x14ac:dyDescent="0.2">
      <c r="A155" s="31"/>
      <c r="B155" s="35" t="s">
        <v>110</v>
      </c>
      <c r="C155" s="15">
        <v>0.55000000000000004</v>
      </c>
      <c r="D155" s="16">
        <f>ROUNDDOWN(C155*1.2,2)</f>
        <v>0.66</v>
      </c>
    </row>
    <row r="156" spans="1:7" x14ac:dyDescent="0.2">
      <c r="A156" s="32"/>
      <c r="B156" s="11" t="s">
        <v>111</v>
      </c>
      <c r="C156" s="12">
        <v>0.35</v>
      </c>
      <c r="D156" s="19">
        <f>ROUNDDOWN(C156*1.2,2)</f>
        <v>0.42</v>
      </c>
    </row>
    <row r="157" spans="1:7" ht="16" thickBot="1" x14ac:dyDescent="0.25">
      <c r="A157" s="33"/>
      <c r="B157" s="39" t="s">
        <v>112</v>
      </c>
      <c r="C157" s="22">
        <v>0.25</v>
      </c>
      <c r="D157" s="23">
        <f>ROUNDDOWN(C157*1.2,2)</f>
        <v>0.3</v>
      </c>
    </row>
  </sheetData>
  <mergeCells count="13">
    <mergeCell ref="A153:B154"/>
    <mergeCell ref="C153:D153"/>
    <mergeCell ref="A4:A5"/>
    <mergeCell ref="B4:B5"/>
    <mergeCell ref="C4:D4"/>
    <mergeCell ref="A21:A22"/>
    <mergeCell ref="B21:B22"/>
    <mergeCell ref="C21:D21"/>
    <mergeCell ref="A71:A72"/>
    <mergeCell ref="B71:B72"/>
    <mergeCell ref="C71:D71"/>
    <mergeCell ref="A88:B89"/>
    <mergeCell ref="C88:D8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2</vt:i4>
      </vt:variant>
    </vt:vector>
  </HeadingPairs>
  <TitlesOfParts>
    <vt:vector size="8" baseType="lpstr">
      <vt:lpstr>COSTOS OPERACIONALES </vt:lpstr>
      <vt:lpstr>DATOS BASE </vt:lpstr>
      <vt:lpstr> QUITUMBE-AEROPUERTO</vt:lpstr>
      <vt:lpstr>RIO COCA-AEROPUERTO</vt:lpstr>
      <vt:lpstr>CARCELEN-AEROPUERTO</vt:lpstr>
      <vt:lpstr>1 (2)</vt:lpstr>
      <vt:lpstr>' QUITUMBE-AEROPUERTO'!Títulos_a_imprimir</vt:lpstr>
      <vt:lpstr>'CARCELEN-AEROPUERTO'!Títulos_a_imprimir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 Agustín Rivadeneira Donoso</dc:creator>
  <cp:lastModifiedBy>Marcelo Narváez Padilla</cp:lastModifiedBy>
  <cp:lastPrinted>2019-11-20T17:25:42Z</cp:lastPrinted>
  <dcterms:created xsi:type="dcterms:W3CDTF">2016-06-21T14:38:42Z</dcterms:created>
  <dcterms:modified xsi:type="dcterms:W3CDTF">2020-09-24T14:25:14Z</dcterms:modified>
</cp:coreProperties>
</file>