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25"/>
  </bookViews>
  <sheets>
    <sheet name="PRESUPUESTO" sheetId="1" r:id="rId1"/>
    <sheet name="CRONOGRAMA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2" l="1"/>
  <c r="F20" i="2"/>
  <c r="G20" i="2"/>
  <c r="M19" i="2"/>
  <c r="L19" i="2"/>
  <c r="K19" i="2"/>
  <c r="K18" i="2"/>
  <c r="I18" i="2"/>
  <c r="J18" i="2"/>
  <c r="I17" i="2"/>
  <c r="H17" i="2"/>
  <c r="F16" i="2"/>
  <c r="G16" i="2"/>
  <c r="E16" i="2"/>
  <c r="G14" i="2"/>
  <c r="F14" i="2"/>
  <c r="F13" i="2"/>
  <c r="G13" i="2"/>
  <c r="J12" i="2"/>
  <c r="K12" i="2"/>
  <c r="L12" i="2"/>
  <c r="M12" i="2"/>
  <c r="J11" i="2"/>
  <c r="H10" i="2"/>
  <c r="G9" i="2"/>
  <c r="E9" i="2"/>
  <c r="F9" i="2"/>
  <c r="G8" i="2"/>
  <c r="E8" i="2"/>
  <c r="F8" i="2"/>
  <c r="E7" i="2"/>
  <c r="E21" i="2"/>
  <c r="D4" i="2"/>
  <c r="H21" i="2"/>
  <c r="H22" i="2"/>
  <c r="G21" i="2"/>
  <c r="G22" i="2"/>
  <c r="F21" i="2"/>
  <c r="F22" i="2"/>
  <c r="E23" i="2"/>
  <c r="E22" i="2"/>
  <c r="E24" i="2"/>
  <c r="I10" i="2"/>
  <c r="J21" i="2"/>
  <c r="J22" i="2"/>
  <c r="K11" i="2"/>
  <c r="D12" i="1"/>
  <c r="F12" i="1"/>
  <c r="D13" i="1"/>
  <c r="F13" i="1"/>
  <c r="D14" i="1"/>
  <c r="F14" i="1"/>
  <c r="D15" i="1"/>
  <c r="F15" i="1"/>
  <c r="F16" i="1"/>
  <c r="D17" i="1"/>
  <c r="F17" i="1"/>
  <c r="D19" i="1"/>
  <c r="D18" i="1"/>
  <c r="F18" i="1"/>
  <c r="F19" i="1"/>
  <c r="D21" i="1"/>
  <c r="F21" i="1"/>
  <c r="D24" i="1"/>
  <c r="D22" i="1"/>
  <c r="F22" i="1"/>
  <c r="D23" i="1"/>
  <c r="F23" i="1"/>
  <c r="F24" i="1"/>
  <c r="D25" i="1"/>
  <c r="F25" i="1"/>
  <c r="F26" i="1"/>
  <c r="F23" i="2"/>
  <c r="G23" i="2"/>
  <c r="H23" i="2"/>
  <c r="F24" i="2"/>
  <c r="G24" i="2"/>
  <c r="H24" i="2"/>
  <c r="I21" i="2"/>
  <c r="I22" i="2"/>
  <c r="K21" i="2"/>
  <c r="K22" i="2"/>
  <c r="L11" i="2"/>
  <c r="I24" i="2"/>
  <c r="J24" i="2"/>
  <c r="K24" i="2"/>
  <c r="M11" i="2"/>
  <c r="L21" i="2"/>
  <c r="L22" i="2"/>
  <c r="I23" i="2"/>
  <c r="J23" i="2"/>
  <c r="L24" i="2"/>
  <c r="K23" i="2"/>
  <c r="M21" i="2"/>
  <c r="M22" i="2"/>
  <c r="M24" i="2"/>
  <c r="L23" i="2"/>
  <c r="M23" i="2"/>
</calcChain>
</file>

<file path=xl/sharedStrings.xml><?xml version="1.0" encoding="utf-8"?>
<sst xmlns="http://schemas.openxmlformats.org/spreadsheetml/2006/main" count="79" uniqueCount="53">
  <si>
    <t>FECHA:</t>
  </si>
  <si>
    <t>CIUDAD:</t>
  </si>
  <si>
    <t>No</t>
  </si>
  <si>
    <t>Descripción</t>
  </si>
  <si>
    <t>Unidad de medida</t>
  </si>
  <si>
    <t>Cantidad</t>
  </si>
  <si>
    <t>Precio Unitario</t>
  </si>
  <si>
    <t>Precio Total</t>
  </si>
  <si>
    <t>D.M. Quito</t>
  </si>
  <si>
    <t>m2</t>
  </si>
  <si>
    <t>Notas:</t>
  </si>
  <si>
    <t>Los precios no incluyen IVA</t>
  </si>
  <si>
    <t>La forma de pago será el 60 % en forma de anticipo y el 40% restante en la entrega del informe final</t>
  </si>
  <si>
    <t>Por la atención a la presente mis más sinceros agradecimientos.</t>
  </si>
  <si>
    <t>Atentamente:</t>
  </si>
  <si>
    <t>CONSTRUCCION DE PAVIMENTO (ADOQUINADO)</t>
  </si>
  <si>
    <t>COTIZACION DE CONSTRUCCIÓN</t>
  </si>
  <si>
    <t>20 de agosto 2018</t>
  </si>
  <si>
    <t>PROYECTO:</t>
  </si>
  <si>
    <t>Excavación sin clasificar</t>
  </si>
  <si>
    <t>Replanteo y nivelación con inst.topográfico</t>
  </si>
  <si>
    <t>m</t>
  </si>
  <si>
    <t>m3</t>
  </si>
  <si>
    <t>Transporte de material de excavación</t>
  </si>
  <si>
    <t>m3-km</t>
  </si>
  <si>
    <t>Adoquinado vehicular f'c=350kg/cm2. Incluye cama de arena</t>
  </si>
  <si>
    <t>Berma H.S. f'c=210kg/cm2 h=30cm, b=15cm. Encofrado hormigon simple f'c=210kg/cm2</t>
  </si>
  <si>
    <t>Bordillo H.S. f'c=180kg/cm2 h=50cm, bM=20cm, bm=15cm. Incluye encofrado, excavacion y desalojo.</t>
  </si>
  <si>
    <t>Bordillo en curva H.S. f'c=180kg/cm2 h=50cm, b=20cm</t>
  </si>
  <si>
    <t>Sub-base clase 3 con transporte. Tendido y compactado.</t>
  </si>
  <si>
    <t>Acera de H.S. 210kg/cm2 espesor 10cm, junta cada 2.50m, media caña, acabado espolvoreado mortero 1:3</t>
  </si>
  <si>
    <t>ADOQUINADO</t>
  </si>
  <si>
    <t>ACERAS</t>
  </si>
  <si>
    <t xml:space="preserve">Desbanque y nivelacion a mano </t>
  </si>
  <si>
    <t>Conformacion de subrasante a mano. Area menores, aceras</t>
  </si>
  <si>
    <t>TOTAL</t>
  </si>
  <si>
    <t>El plazo de construcción será de 60 días</t>
  </si>
  <si>
    <t>CRONOGRAMA VALORADO DE TRABAJOS</t>
  </si>
  <si>
    <t>TIEMPO EN SEMANAS; 60 DÍAS</t>
  </si>
  <si>
    <t>(60 días calendario)</t>
  </si>
  <si>
    <t>RUBRO</t>
  </si>
  <si>
    <t>CANTIDAD</t>
  </si>
  <si>
    <t>PRECIO UNITARIO</t>
  </si>
  <si>
    <t>PRECIO TOTAL</t>
  </si>
  <si>
    <t>INVERSIÓN MENSUAL</t>
  </si>
  <si>
    <t>AVANCE PARCIAL EN %</t>
  </si>
  <si>
    <t>INVERSIÓN ACUMULADA</t>
  </si>
  <si>
    <t>AVANCE ACUMULADO EN %</t>
  </si>
  <si>
    <t xml:space="preserve">ADOQUINADO CALLE S/N </t>
  </si>
  <si>
    <t>Adoquinado Calle S/N ( Flia. Jibaja)</t>
  </si>
  <si>
    <t>Ing. José Luis Burga Burga</t>
  </si>
  <si>
    <t>Registro SENESCYT: 1005-15-1333272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</si>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</sst>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* #,##0.00_ ;_ &quot;$&quot;* \-#,##0.00_ ;_ &quot;$&quot;* &quot;-&quot;??_ ;_ @_ "/>
    <numFmt numFmtId="165" formatCode="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0"/>
      <name val="Times New Roman"/>
      <family val="1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8439BD"/>
        <bgColor indexed="64"/>
      </patternFill>
    </fill>
    <fill>
      <patternFill patternType="solid">
        <fgColor rgb="FFC39BE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15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64" fontId="3" fillId="0" borderId="8" xfId="1" applyFont="1" applyBorder="1" applyAlignment="1">
      <alignment vertical="center" wrapText="1"/>
    </xf>
    <xf numFmtId="0" fontId="0" fillId="0" borderId="5" xfId="0" applyFill="1" applyBorder="1" applyProtection="1"/>
    <xf numFmtId="0" fontId="0" fillId="0" borderId="0" xfId="0" applyFill="1" applyBorder="1" applyProtection="1"/>
    <xf numFmtId="0" fontId="0" fillId="0" borderId="10" xfId="0" applyFill="1" applyBorder="1" applyProtection="1"/>
    <xf numFmtId="0" fontId="9" fillId="4" borderId="30" xfId="0" applyFont="1" applyFill="1" applyBorder="1" applyAlignment="1" applyProtection="1">
      <alignment horizontal="center" vertical="center" wrapText="1"/>
    </xf>
    <xf numFmtId="0" fontId="9" fillId="4" borderId="31" xfId="0" applyFont="1" applyFill="1" applyBorder="1" applyAlignment="1" applyProtection="1">
      <alignment horizontal="center" vertical="center" wrapText="1"/>
    </xf>
    <xf numFmtId="0" fontId="9" fillId="4" borderId="32" xfId="0" applyFont="1" applyFill="1" applyBorder="1" applyAlignment="1" applyProtection="1">
      <alignment horizontal="center" vertical="center" wrapText="1"/>
    </xf>
    <xf numFmtId="0" fontId="9" fillId="4" borderId="33" xfId="0" applyFont="1" applyFill="1" applyBorder="1" applyAlignment="1" applyProtection="1">
      <alignment horizontal="center" vertical="center" wrapText="1"/>
    </xf>
    <xf numFmtId="0" fontId="9" fillId="5" borderId="34" xfId="0" applyFont="1" applyFill="1" applyBorder="1" applyAlignment="1" applyProtection="1">
      <alignment horizontal="center" vertical="center" wrapText="1"/>
    </xf>
    <xf numFmtId="0" fontId="9" fillId="5" borderId="35" xfId="0" applyFont="1" applyFill="1" applyBorder="1" applyAlignment="1" applyProtection="1">
      <alignment horizontal="center" vertical="center" wrapText="1"/>
    </xf>
    <xf numFmtId="0" fontId="9" fillId="5" borderId="36" xfId="0" applyFont="1" applyFill="1" applyBorder="1" applyAlignment="1" applyProtection="1">
      <alignment horizontal="center" vertical="center" wrapText="1"/>
    </xf>
    <xf numFmtId="0" fontId="0" fillId="0" borderId="37" xfId="0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165" fontId="0" fillId="0" borderId="12" xfId="0" applyNumberFormat="1" applyFill="1" applyBorder="1" applyAlignment="1" applyProtection="1">
      <alignment horizontal="center" vertical="center" wrapText="1"/>
    </xf>
    <xf numFmtId="165" fontId="0" fillId="0" borderId="13" xfId="0" applyNumberFormat="1" applyFill="1" applyBorder="1" applyAlignment="1" applyProtection="1">
      <alignment horizontal="center" vertical="center" wrapText="1"/>
    </xf>
    <xf numFmtId="165" fontId="0" fillId="0" borderId="14" xfId="0" applyNumberFormat="1" applyFill="1" applyBorder="1" applyAlignment="1" applyProtection="1">
      <alignment horizontal="center" vertical="center" wrapText="1"/>
    </xf>
    <xf numFmtId="0" fontId="0" fillId="0" borderId="38" xfId="0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165" fontId="0" fillId="0" borderId="7" xfId="0" applyNumberFormat="1" applyFill="1" applyBorder="1" applyAlignment="1" applyProtection="1">
      <alignment horizontal="center" vertical="center" wrapText="1"/>
    </xf>
    <xf numFmtId="165" fontId="0" fillId="0" borderId="1" xfId="0" applyNumberFormat="1" applyFill="1" applyBorder="1" applyAlignment="1" applyProtection="1">
      <alignment horizontal="center" vertical="center" wrapText="1"/>
    </xf>
    <xf numFmtId="165" fontId="0" fillId="0" borderId="8" xfId="0" applyNumberFormat="1" applyFill="1" applyBorder="1" applyAlignment="1" applyProtection="1">
      <alignment horizontal="center" vertical="center" wrapText="1"/>
    </xf>
    <xf numFmtId="0" fontId="0" fillId="0" borderId="39" xfId="0" applyFill="1" applyBorder="1" applyAlignment="1" applyProtection="1">
      <alignment horizontal="center" vertical="center" wrapText="1"/>
    </xf>
    <xf numFmtId="0" fontId="0" fillId="0" borderId="41" xfId="0" applyFill="1" applyBorder="1" applyAlignment="1" applyProtection="1">
      <alignment horizontal="center" vertical="center" wrapText="1"/>
    </xf>
    <xf numFmtId="0" fontId="0" fillId="0" borderId="42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center" vertical="center" wrapText="1"/>
    </xf>
    <xf numFmtId="165" fontId="0" fillId="0" borderId="42" xfId="0" applyNumberFormat="1" applyFill="1" applyBorder="1" applyAlignment="1" applyProtection="1">
      <alignment horizontal="center" vertical="center" wrapText="1"/>
    </xf>
    <xf numFmtId="165" fontId="0" fillId="0" borderId="15" xfId="0" applyNumberFormat="1" applyFill="1" applyBorder="1" applyAlignment="1" applyProtection="1">
      <alignment horizontal="center" vertical="center" wrapText="1"/>
    </xf>
    <xf numFmtId="0" fontId="0" fillId="0" borderId="43" xfId="0" applyFill="1" applyBorder="1" applyAlignment="1" applyProtection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0" fillId="0" borderId="40" xfId="0" applyFill="1" applyBorder="1" applyAlignment="1" applyProtection="1">
      <alignment vertical="center" wrapText="1"/>
    </xf>
    <xf numFmtId="165" fontId="11" fillId="0" borderId="12" xfId="0" applyNumberFormat="1" applyFont="1" applyFill="1" applyBorder="1" applyAlignment="1" applyProtection="1">
      <alignment horizontal="center" vertical="top"/>
    </xf>
    <xf numFmtId="165" fontId="11" fillId="0" borderId="13" xfId="0" applyNumberFormat="1" applyFont="1" applyFill="1" applyBorder="1" applyAlignment="1" applyProtection="1">
      <alignment horizontal="center" vertical="top"/>
    </xf>
    <xf numFmtId="165" fontId="11" fillId="0" borderId="14" xfId="0" applyNumberFormat="1" applyFont="1" applyFill="1" applyBorder="1" applyAlignment="1" applyProtection="1">
      <alignment horizontal="center" vertical="top"/>
    </xf>
    <xf numFmtId="165" fontId="11" fillId="0" borderId="7" xfId="0" applyNumberFormat="1" applyFont="1" applyFill="1" applyBorder="1" applyAlignment="1" applyProtection="1">
      <alignment horizontal="center" vertical="top"/>
    </xf>
    <xf numFmtId="165" fontId="11" fillId="0" borderId="1" xfId="0" applyNumberFormat="1" applyFont="1" applyFill="1" applyBorder="1" applyAlignment="1" applyProtection="1">
      <alignment horizontal="center" vertical="top"/>
    </xf>
    <xf numFmtId="165" fontId="11" fillId="0" borderId="8" xfId="0" applyNumberFormat="1" applyFont="1" applyFill="1" applyBorder="1" applyAlignment="1" applyProtection="1">
      <alignment horizontal="center" vertical="top"/>
    </xf>
    <xf numFmtId="165" fontId="11" fillId="0" borderId="41" xfId="0" applyNumberFormat="1" applyFont="1" applyFill="1" applyBorder="1" applyAlignment="1" applyProtection="1">
      <alignment horizontal="center" vertical="top"/>
    </xf>
    <xf numFmtId="165" fontId="11" fillId="0" borderId="42" xfId="0" applyNumberFormat="1" applyFont="1" applyFill="1" applyBorder="1" applyAlignment="1" applyProtection="1">
      <alignment horizontal="center" vertical="top"/>
    </xf>
    <xf numFmtId="165" fontId="11" fillId="0" borderId="15" xfId="0" applyNumberFormat="1" applyFont="1" applyFill="1" applyBorder="1" applyAlignment="1" applyProtection="1">
      <alignment horizontal="center" vertical="top"/>
    </xf>
    <xf numFmtId="164" fontId="3" fillId="0" borderId="8" xfId="1" applyFont="1" applyBorder="1" applyAlignment="1">
      <alignment horizontal="center" vertical="center"/>
    </xf>
    <xf numFmtId="164" fontId="3" fillId="0" borderId="15" xfId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3" borderId="7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10" fillId="0" borderId="41" xfId="0" applyFont="1" applyFill="1" applyBorder="1" applyAlignment="1" applyProtection="1">
      <alignment horizontal="left" vertical="center" wrapText="1"/>
    </xf>
    <xf numFmtId="0" fontId="10" fillId="0" borderId="42" xfId="0" applyFont="1" applyFill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horizontal="left" vertical="center" wrapText="1"/>
    </xf>
    <xf numFmtId="0" fontId="7" fillId="4" borderId="20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left" vertical="center" wrapText="1"/>
    </xf>
    <xf numFmtId="0" fontId="10" fillId="0" borderId="13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39BE1"/>
      <color rgb="FF8439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BreakPreview" topLeftCell="A9" zoomScale="115" zoomScaleNormal="70" zoomScaleSheetLayoutView="115" workbookViewId="0">
      <selection activeCell="J27" sqref="J27"/>
    </sheetView>
  </sheetViews>
  <sheetFormatPr baseColWidth="10" defaultColWidth="11.42578125" defaultRowHeight="15" x14ac:dyDescent="0.25"/>
  <cols>
    <col min="1" max="1" width="12.7109375" style="1" customWidth="1"/>
    <col min="2" max="2" width="52.28515625" style="1" customWidth="1"/>
    <col min="3" max="3" width="11.42578125" style="1"/>
    <col min="4" max="4" width="10" style="1" customWidth="1"/>
    <col min="5" max="5" width="9.5703125" style="1" customWidth="1"/>
    <col min="6" max="6" width="14.42578125" style="1" customWidth="1"/>
    <col min="7" max="16384" width="11.42578125" style="1"/>
  </cols>
  <sheetData>
    <row r="1" spans="1:6" ht="28.5" customHeight="1" x14ac:dyDescent="0.3">
      <c r="A1" s="76" t="s">
        <v>15</v>
      </c>
      <c r="B1" s="77"/>
      <c r="C1" s="77"/>
      <c r="D1" s="77"/>
      <c r="E1" s="77"/>
      <c r="F1" s="78"/>
    </row>
    <row r="2" spans="1:6" ht="26.25" customHeight="1" x14ac:dyDescent="0.35">
      <c r="A2" s="79" t="s">
        <v>16</v>
      </c>
      <c r="B2" s="80"/>
      <c r="C2" s="80"/>
      <c r="D2" s="80"/>
      <c r="E2" s="80"/>
      <c r="F2" s="81"/>
    </row>
    <row r="3" spans="1:6" x14ac:dyDescent="0.25">
      <c r="A3" s="2"/>
      <c r="B3" s="3"/>
      <c r="C3" s="3"/>
      <c r="D3" s="3"/>
      <c r="E3" s="3"/>
      <c r="F3" s="4"/>
    </row>
    <row r="4" spans="1:6" ht="18.75" customHeight="1" x14ac:dyDescent="0.25">
      <c r="A4" s="2" t="s">
        <v>0</v>
      </c>
      <c r="B4" s="5" t="s">
        <v>17</v>
      </c>
      <c r="C4" s="3"/>
      <c r="D4" s="3"/>
      <c r="E4" s="3"/>
      <c r="F4" s="4"/>
    </row>
    <row r="5" spans="1:6" ht="18.75" customHeight="1" x14ac:dyDescent="0.25">
      <c r="A5" s="2" t="s">
        <v>18</v>
      </c>
      <c r="B5" s="5" t="s">
        <v>49</v>
      </c>
      <c r="C5" s="3"/>
      <c r="D5" s="3"/>
      <c r="E5" s="3"/>
      <c r="F5" s="4"/>
    </row>
    <row r="6" spans="1:6" ht="18.75" customHeight="1" x14ac:dyDescent="0.25">
      <c r="A6" s="2" t="s">
        <v>1</v>
      </c>
      <c r="B6" s="3" t="s">
        <v>8</v>
      </c>
      <c r="C6" s="3"/>
      <c r="D6" s="3"/>
      <c r="E6" s="3"/>
      <c r="F6" s="4"/>
    </row>
    <row r="7" spans="1:6" ht="15.75" thickBot="1" x14ac:dyDescent="0.3">
      <c r="A7" s="2"/>
      <c r="B7" s="3"/>
      <c r="C7" s="3"/>
      <c r="D7" s="3"/>
      <c r="E7" s="3"/>
      <c r="F7" s="4"/>
    </row>
    <row r="8" spans="1:6" s="6" customFormat="1" ht="44.25" customHeight="1" x14ac:dyDescent="0.25">
      <c r="A8" s="11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3" t="s">
        <v>7</v>
      </c>
    </row>
    <row r="9" spans="1:6" x14ac:dyDescent="0.25">
      <c r="A9" s="82" t="s">
        <v>52</v>
      </c>
      <c r="B9" s="83"/>
      <c r="C9" s="83"/>
      <c r="D9" s="83"/>
      <c r="E9" s="83"/>
      <c r="F9" s="84"/>
    </row>
    <row r="10" spans="1:6" x14ac:dyDescent="0.25">
      <c r="A10" s="82"/>
      <c r="B10" s="83"/>
      <c r="C10" s="83"/>
      <c r="D10" s="83"/>
      <c r="E10" s="83"/>
      <c r="F10" s="84"/>
    </row>
    <row r="11" spans="1:6" x14ac:dyDescent="0.25">
      <c r="A11" s="85" t="s">
        <v>31</v>
      </c>
      <c r="B11" s="86"/>
      <c r="C11" s="86"/>
      <c r="D11" s="86"/>
      <c r="E11" s="86"/>
      <c r="F11" s="87"/>
    </row>
    <row r="12" spans="1:6" x14ac:dyDescent="0.25">
      <c r="A12" s="14">
        <v>1</v>
      </c>
      <c r="B12" s="15" t="s">
        <v>20</v>
      </c>
      <c r="C12" s="16" t="s">
        <v>21</v>
      </c>
      <c r="D12" s="17">
        <f>150.19+6.2</f>
        <v>156.38999999999999</v>
      </c>
      <c r="E12" s="18">
        <v>1.68</v>
      </c>
      <c r="F12" s="19">
        <f t="shared" ref="F12:F19" si="0">+E12*D12</f>
        <v>262.73519999999996</v>
      </c>
    </row>
    <row r="13" spans="1:6" x14ac:dyDescent="0.25">
      <c r="A13" s="14">
        <v>2</v>
      </c>
      <c r="B13" s="15" t="s">
        <v>19</v>
      </c>
      <c r="C13" s="16" t="s">
        <v>22</v>
      </c>
      <c r="D13" s="17">
        <f>1007.6*0.5</f>
        <v>503.8</v>
      </c>
      <c r="E13" s="18">
        <v>4.04</v>
      </c>
      <c r="F13" s="19">
        <f t="shared" si="0"/>
        <v>2035.3520000000001</v>
      </c>
    </row>
    <row r="14" spans="1:6" x14ac:dyDescent="0.25">
      <c r="A14" s="14">
        <v>3</v>
      </c>
      <c r="B14" s="15" t="s">
        <v>23</v>
      </c>
      <c r="C14" s="16" t="s">
        <v>24</v>
      </c>
      <c r="D14" s="17">
        <f>+D13*12</f>
        <v>6045.6</v>
      </c>
      <c r="E14" s="18">
        <v>0.4</v>
      </c>
      <c r="F14" s="19">
        <f t="shared" si="0"/>
        <v>2418.2400000000002</v>
      </c>
    </row>
    <row r="15" spans="1:6" x14ac:dyDescent="0.25">
      <c r="A15" s="14">
        <v>4</v>
      </c>
      <c r="B15" s="15" t="s">
        <v>29</v>
      </c>
      <c r="C15" s="16" t="s">
        <v>22</v>
      </c>
      <c r="D15" s="17">
        <f>1007.6*0.25</f>
        <v>251.9</v>
      </c>
      <c r="E15" s="18">
        <v>26</v>
      </c>
      <c r="F15" s="19">
        <f t="shared" si="0"/>
        <v>6549.4000000000005</v>
      </c>
    </row>
    <row r="16" spans="1:6" ht="30" x14ac:dyDescent="0.25">
      <c r="A16" s="14">
        <v>5</v>
      </c>
      <c r="B16" s="15" t="s">
        <v>25</v>
      </c>
      <c r="C16" s="16" t="s">
        <v>9</v>
      </c>
      <c r="D16" s="17">
        <v>1007.6</v>
      </c>
      <c r="E16" s="18">
        <v>18.12</v>
      </c>
      <c r="F16" s="19">
        <f t="shared" si="0"/>
        <v>18257.712000000003</v>
      </c>
    </row>
    <row r="17" spans="1:6" ht="30" x14ac:dyDescent="0.25">
      <c r="A17" s="14">
        <v>6</v>
      </c>
      <c r="B17" s="15" t="s">
        <v>26</v>
      </c>
      <c r="C17" s="16" t="s">
        <v>21</v>
      </c>
      <c r="D17" s="17">
        <f>7*5.6</f>
        <v>39.199999999999996</v>
      </c>
      <c r="E17" s="18">
        <v>13.03</v>
      </c>
      <c r="F17" s="19">
        <f t="shared" si="0"/>
        <v>510.7759999999999</v>
      </c>
    </row>
    <row r="18" spans="1:6" ht="30" x14ac:dyDescent="0.25">
      <c r="A18" s="14">
        <v>7</v>
      </c>
      <c r="B18" s="15" t="s">
        <v>27</v>
      </c>
      <c r="C18" s="16" t="s">
        <v>21</v>
      </c>
      <c r="D18" s="17">
        <f>349.44-D19</f>
        <v>286.67</v>
      </c>
      <c r="E18" s="18">
        <v>18.11</v>
      </c>
      <c r="F18" s="19">
        <f t="shared" si="0"/>
        <v>5191.5937000000004</v>
      </c>
    </row>
    <row r="19" spans="1:6" x14ac:dyDescent="0.25">
      <c r="A19" s="14">
        <v>8</v>
      </c>
      <c r="B19" s="15" t="s">
        <v>28</v>
      </c>
      <c r="C19" s="16" t="s">
        <v>21</v>
      </c>
      <c r="D19" s="17">
        <f>28.59+34.18</f>
        <v>62.769999999999996</v>
      </c>
      <c r="E19" s="18">
        <v>21.83</v>
      </c>
      <c r="F19" s="19">
        <f t="shared" si="0"/>
        <v>1370.2690999999998</v>
      </c>
    </row>
    <row r="20" spans="1:6" x14ac:dyDescent="0.25">
      <c r="A20" s="88" t="s">
        <v>32</v>
      </c>
      <c r="B20" s="89"/>
      <c r="C20" s="89"/>
      <c r="D20" s="89"/>
      <c r="E20" s="89"/>
      <c r="F20" s="90"/>
    </row>
    <row r="21" spans="1:6" x14ac:dyDescent="0.25">
      <c r="A21" s="14">
        <v>9</v>
      </c>
      <c r="B21" s="15" t="s">
        <v>33</v>
      </c>
      <c r="C21" s="16" t="s">
        <v>22</v>
      </c>
      <c r="D21" s="17">
        <f>323.09*0.3</f>
        <v>96.926999999999992</v>
      </c>
      <c r="E21" s="18">
        <v>8.74</v>
      </c>
      <c r="F21" s="19">
        <f>+E21*D21</f>
        <v>847.14197999999999</v>
      </c>
    </row>
    <row r="22" spans="1:6" ht="30" x14ac:dyDescent="0.25">
      <c r="A22" s="14">
        <v>10</v>
      </c>
      <c r="B22" s="15" t="s">
        <v>34</v>
      </c>
      <c r="C22" s="16" t="s">
        <v>9</v>
      </c>
      <c r="D22" s="17">
        <f>+D24</f>
        <v>387.70799999999997</v>
      </c>
      <c r="E22" s="18">
        <v>1.32</v>
      </c>
      <c r="F22" s="19">
        <f>+E22*D22</f>
        <v>511.77456000000001</v>
      </c>
    </row>
    <row r="23" spans="1:6" x14ac:dyDescent="0.25">
      <c r="A23" s="14">
        <v>11</v>
      </c>
      <c r="B23" s="15" t="s">
        <v>29</v>
      </c>
      <c r="C23" s="16" t="s">
        <v>22</v>
      </c>
      <c r="D23" s="17">
        <f>+D22*0.15</f>
        <v>58.156199999999991</v>
      </c>
      <c r="E23" s="18">
        <v>26</v>
      </c>
      <c r="F23" s="19">
        <f>+E23*D23</f>
        <v>1512.0611999999999</v>
      </c>
    </row>
    <row r="24" spans="1:6" ht="30" x14ac:dyDescent="0.25">
      <c r="A24" s="14">
        <v>12</v>
      </c>
      <c r="B24" s="15" t="s">
        <v>30</v>
      </c>
      <c r="C24" s="16" t="s">
        <v>9</v>
      </c>
      <c r="D24" s="17">
        <f>323.09*1.2</f>
        <v>387.70799999999997</v>
      </c>
      <c r="E24" s="18">
        <v>16.61</v>
      </c>
      <c r="F24" s="19">
        <f>+E24*D24</f>
        <v>6439.8298799999993</v>
      </c>
    </row>
    <row r="25" spans="1:6" x14ac:dyDescent="0.25">
      <c r="A25" s="14">
        <v>13</v>
      </c>
      <c r="B25" s="15" t="s">
        <v>23</v>
      </c>
      <c r="C25" s="16" t="s">
        <v>24</v>
      </c>
      <c r="D25" s="17">
        <f>+D21*12</f>
        <v>1163.1239999999998</v>
      </c>
      <c r="E25" s="18">
        <v>0.4</v>
      </c>
      <c r="F25" s="19">
        <f>+E25*D25</f>
        <v>465.24959999999993</v>
      </c>
    </row>
    <row r="26" spans="1:6" x14ac:dyDescent="0.25">
      <c r="A26" s="70" t="s">
        <v>35</v>
      </c>
      <c r="B26" s="71"/>
      <c r="C26" s="71"/>
      <c r="D26" s="71"/>
      <c r="E26" s="72"/>
      <c r="F26" s="68">
        <f>+SUM(F12:F25)</f>
        <v>46372.135219999996</v>
      </c>
    </row>
    <row r="27" spans="1:6" ht="15.75" thickBot="1" x14ac:dyDescent="0.3">
      <c r="A27" s="73"/>
      <c r="B27" s="74"/>
      <c r="C27" s="74"/>
      <c r="D27" s="74"/>
      <c r="E27" s="75"/>
      <c r="F27" s="69"/>
    </row>
    <row r="28" spans="1:6" x14ac:dyDescent="0.25">
      <c r="A28" s="2"/>
      <c r="B28" s="3"/>
      <c r="C28" s="3"/>
      <c r="D28" s="3"/>
      <c r="E28" s="3"/>
      <c r="F28" s="4"/>
    </row>
    <row r="29" spans="1:6" x14ac:dyDescent="0.25">
      <c r="A29" s="2"/>
      <c r="B29" s="3"/>
      <c r="C29" s="3"/>
      <c r="D29" s="3"/>
      <c r="E29" s="3"/>
      <c r="F29" s="4"/>
    </row>
    <row r="30" spans="1:6" x14ac:dyDescent="0.25">
      <c r="A30" s="2" t="s">
        <v>10</v>
      </c>
      <c r="B30" s="3" t="s">
        <v>11</v>
      </c>
      <c r="C30" s="3"/>
      <c r="D30" s="3"/>
      <c r="E30" s="3"/>
      <c r="F30" s="4"/>
    </row>
    <row r="31" spans="1:6" x14ac:dyDescent="0.25">
      <c r="A31" s="2"/>
      <c r="B31" s="3" t="s">
        <v>36</v>
      </c>
      <c r="C31" s="3"/>
      <c r="D31" s="3"/>
      <c r="E31" s="3"/>
      <c r="F31" s="4"/>
    </row>
    <row r="32" spans="1:6" x14ac:dyDescent="0.25">
      <c r="A32" s="2"/>
      <c r="B32" s="3" t="s">
        <v>12</v>
      </c>
      <c r="C32" s="3"/>
      <c r="D32" s="3"/>
      <c r="E32" s="3"/>
      <c r="F32" s="4"/>
    </row>
    <row r="33" spans="1:6" x14ac:dyDescent="0.25">
      <c r="A33" s="2"/>
      <c r="B33" s="3"/>
      <c r="C33" s="3"/>
      <c r="D33" s="3"/>
      <c r="E33" s="3"/>
      <c r="F33" s="4"/>
    </row>
    <row r="34" spans="1:6" x14ac:dyDescent="0.25">
      <c r="A34" s="2"/>
      <c r="B34" s="3"/>
      <c r="C34" s="3"/>
      <c r="D34" s="3"/>
      <c r="E34" s="3"/>
      <c r="F34" s="4"/>
    </row>
    <row r="35" spans="1:6" x14ac:dyDescent="0.25">
      <c r="A35" s="2" t="s">
        <v>13</v>
      </c>
      <c r="B35" s="3"/>
      <c r="C35" s="3"/>
      <c r="D35" s="3"/>
      <c r="E35" s="3"/>
      <c r="F35" s="4"/>
    </row>
    <row r="36" spans="1:6" ht="47.25" customHeight="1" x14ac:dyDescent="0.25">
      <c r="A36" s="2"/>
      <c r="B36" s="3"/>
      <c r="C36" s="3"/>
      <c r="D36" s="3"/>
      <c r="E36" s="3"/>
      <c r="F36" s="4"/>
    </row>
    <row r="37" spans="1:6" x14ac:dyDescent="0.25">
      <c r="A37" s="2" t="s">
        <v>14</v>
      </c>
      <c r="B37" s="3"/>
      <c r="C37" s="3"/>
      <c r="D37" s="3"/>
      <c r="E37" s="3"/>
      <c r="F37" s="4"/>
    </row>
    <row r="38" spans="1:6" ht="54.75" customHeight="1" x14ac:dyDescent="0.25">
      <c r="A38" s="2" t="s">
        <v>50</v>
      </c>
      <c r="B38" s="3"/>
      <c r="C38" s="3"/>
      <c r="D38" s="3"/>
      <c r="E38" s="3"/>
      <c r="F38" s="4"/>
    </row>
    <row r="39" spans="1:6" x14ac:dyDescent="0.25">
      <c r="A39" s="2" t="s">
        <v>51</v>
      </c>
      <c r="B39" s="7"/>
      <c r="C39" s="3"/>
      <c r="D39" s="3"/>
      <c r="E39" s="3"/>
      <c r="F39" s="4"/>
    </row>
    <row r="40" spans="1:6" ht="15.75" thickBot="1" x14ac:dyDescent="0.3">
      <c r="A40" s="8"/>
      <c r="B40" s="9"/>
      <c r="C40" s="9"/>
      <c r="D40" s="9"/>
      <c r="E40" s="9"/>
      <c r="F40" s="10"/>
    </row>
  </sheetData>
  <mergeCells count="7">
    <mergeCell ref="F26:F27"/>
    <mergeCell ref="A26:E27"/>
    <mergeCell ref="A1:F1"/>
    <mergeCell ref="A2:F2"/>
    <mergeCell ref="A9:F10"/>
    <mergeCell ref="A11:F11"/>
    <mergeCell ref="A20:F20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view="pageBreakPreview" zoomScale="60" zoomScaleNormal="70" workbookViewId="0">
      <selection activeCell="E35" sqref="E35"/>
    </sheetView>
  </sheetViews>
  <sheetFormatPr baseColWidth="10" defaultColWidth="10.7109375" defaultRowHeight="15" x14ac:dyDescent="0.25"/>
  <cols>
    <col min="1" max="1" width="52.85546875" customWidth="1"/>
    <col min="2" max="2" width="14.5703125" customWidth="1"/>
    <col min="3" max="3" width="14.28515625" customWidth="1"/>
    <col min="4" max="4" width="13.140625" customWidth="1"/>
    <col min="5" max="5" width="11.85546875" bestFit="1" customWidth="1"/>
    <col min="6" max="6" width="15" bestFit="1" customWidth="1"/>
    <col min="7" max="13" width="13" bestFit="1" customWidth="1"/>
  </cols>
  <sheetData>
    <row r="1" spans="1:13" ht="21" customHeight="1" x14ac:dyDescent="0.25">
      <c r="A1" s="94" t="s">
        <v>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3" ht="21" customHeight="1" x14ac:dyDescent="0.25">
      <c r="A2" s="97" t="s">
        <v>48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ht="15" customHeight="1" thickBot="1" x14ac:dyDescent="0.3">
      <c r="A3" s="20"/>
      <c r="B3" s="21"/>
      <c r="C3" s="21"/>
      <c r="D3" s="21"/>
      <c r="E3" s="100" t="s">
        <v>38</v>
      </c>
      <c r="F3" s="100"/>
      <c r="G3" s="100"/>
      <c r="H3" s="100"/>
      <c r="I3" s="100"/>
      <c r="J3" s="100"/>
      <c r="K3" s="100"/>
      <c r="L3" s="100"/>
      <c r="M3" s="101"/>
    </row>
    <row r="4" spans="1:13" ht="15.75" hidden="1" customHeight="1" thickBot="1" x14ac:dyDescent="0.3">
      <c r="A4" s="20"/>
      <c r="B4" s="22"/>
      <c r="C4" s="22"/>
      <c r="D4" s="22">
        <f>+SUM(D6:D20)</f>
        <v>46372.133219999996</v>
      </c>
      <c r="E4" s="102" t="s">
        <v>39</v>
      </c>
      <c r="F4" s="102"/>
      <c r="G4" s="102"/>
      <c r="H4" s="102"/>
      <c r="I4" s="102"/>
      <c r="J4" s="102"/>
      <c r="K4" s="102"/>
      <c r="L4" s="102"/>
      <c r="M4" s="103"/>
    </row>
    <row r="5" spans="1:13" ht="48" customHeight="1" thickBot="1" x14ac:dyDescent="0.3">
      <c r="A5" s="23" t="s">
        <v>40</v>
      </c>
      <c r="B5" s="24" t="s">
        <v>41</v>
      </c>
      <c r="C5" s="25" t="s">
        <v>42</v>
      </c>
      <c r="D5" s="26" t="s">
        <v>43</v>
      </c>
      <c r="E5" s="27">
        <v>1</v>
      </c>
      <c r="F5" s="28">
        <v>2</v>
      </c>
      <c r="G5" s="28">
        <v>3</v>
      </c>
      <c r="H5" s="28">
        <v>4</v>
      </c>
      <c r="I5" s="28">
        <v>5</v>
      </c>
      <c r="J5" s="28">
        <v>6</v>
      </c>
      <c r="K5" s="28">
        <v>7</v>
      </c>
      <c r="L5" s="28">
        <v>8</v>
      </c>
      <c r="M5" s="29">
        <v>9</v>
      </c>
    </row>
    <row r="6" spans="1:13" ht="30" customHeight="1" thickBot="1" x14ac:dyDescent="0.3">
      <c r="A6" s="104" t="s">
        <v>31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1:13" ht="30" customHeight="1" x14ac:dyDescent="0.25">
      <c r="A7" s="30" t="s">
        <v>20</v>
      </c>
      <c r="B7" s="31">
        <v>156.38999999999999</v>
      </c>
      <c r="C7" s="32">
        <v>1.68</v>
      </c>
      <c r="D7" s="33">
        <v>262.73519999999996</v>
      </c>
      <c r="E7" s="34">
        <f>+D7</f>
        <v>262.73519999999996</v>
      </c>
      <c r="F7" s="35"/>
      <c r="G7" s="35"/>
      <c r="H7" s="35"/>
      <c r="I7" s="35"/>
      <c r="J7" s="35"/>
      <c r="K7" s="35"/>
      <c r="L7" s="35"/>
      <c r="M7" s="36"/>
    </row>
    <row r="8" spans="1:13" ht="30" customHeight="1" x14ac:dyDescent="0.25">
      <c r="A8" s="37" t="s">
        <v>19</v>
      </c>
      <c r="B8" s="38">
        <v>503.8</v>
      </c>
      <c r="C8" s="39">
        <v>4.04</v>
      </c>
      <c r="D8" s="40">
        <v>2035.3520000000001</v>
      </c>
      <c r="E8" s="41">
        <f>+D8*0.3</f>
        <v>610.60559999999998</v>
      </c>
      <c r="F8" s="42">
        <f>+E8</f>
        <v>610.60559999999998</v>
      </c>
      <c r="G8" s="42">
        <f>+D8*0.4</f>
        <v>814.14080000000013</v>
      </c>
      <c r="H8" s="42"/>
      <c r="I8" s="42"/>
      <c r="J8" s="42"/>
      <c r="K8" s="42"/>
      <c r="L8" s="42"/>
      <c r="M8" s="43"/>
    </row>
    <row r="9" spans="1:13" ht="30" customHeight="1" x14ac:dyDescent="0.25">
      <c r="A9" s="37" t="s">
        <v>23</v>
      </c>
      <c r="B9" s="38">
        <v>6045.6</v>
      </c>
      <c r="C9" s="39">
        <v>0.4</v>
      </c>
      <c r="D9" s="40">
        <v>2418.2400000000002</v>
      </c>
      <c r="E9" s="41">
        <f>+D9*0.3</f>
        <v>725.47200000000009</v>
      </c>
      <c r="F9" s="42">
        <f>+E9</f>
        <v>725.47200000000009</v>
      </c>
      <c r="G9" s="42">
        <f>+D9*0.4</f>
        <v>967.29600000000016</v>
      </c>
      <c r="H9" s="42"/>
      <c r="I9" s="42"/>
      <c r="J9" s="42"/>
      <c r="K9" s="42"/>
      <c r="L9" s="42"/>
      <c r="M9" s="43"/>
    </row>
    <row r="10" spans="1:13" ht="30" customHeight="1" x14ac:dyDescent="0.25">
      <c r="A10" s="37" t="s">
        <v>29</v>
      </c>
      <c r="B10" s="38">
        <v>251.9</v>
      </c>
      <c r="C10" s="39">
        <v>26</v>
      </c>
      <c r="D10" s="40">
        <v>6549.4000000000005</v>
      </c>
      <c r="E10" s="41"/>
      <c r="F10" s="42"/>
      <c r="G10" s="42"/>
      <c r="H10" s="42">
        <f>+D10*0.5</f>
        <v>3274.7000000000003</v>
      </c>
      <c r="I10" s="42">
        <f>+H10</f>
        <v>3274.7000000000003</v>
      </c>
      <c r="J10" s="42"/>
      <c r="K10" s="42"/>
      <c r="L10" s="42"/>
      <c r="M10" s="43"/>
    </row>
    <row r="11" spans="1:13" ht="30" customHeight="1" x14ac:dyDescent="0.25">
      <c r="A11" s="37" t="s">
        <v>25</v>
      </c>
      <c r="B11" s="38">
        <v>1007.6</v>
      </c>
      <c r="C11" s="39">
        <v>18.12</v>
      </c>
      <c r="D11" s="40">
        <v>18257.71</v>
      </c>
      <c r="E11" s="41"/>
      <c r="F11" s="42"/>
      <c r="G11" s="42"/>
      <c r="H11" s="42"/>
      <c r="I11" s="42"/>
      <c r="J11" s="42">
        <f>+D11*0.2</f>
        <v>3651.5419999999999</v>
      </c>
      <c r="K11" s="42">
        <f>+J11</f>
        <v>3651.5419999999999</v>
      </c>
      <c r="L11" s="42">
        <f>+K11</f>
        <v>3651.5419999999999</v>
      </c>
      <c r="M11" s="43">
        <f>+L11*2</f>
        <v>7303.0839999999998</v>
      </c>
    </row>
    <row r="12" spans="1:13" ht="30" customHeight="1" x14ac:dyDescent="0.25">
      <c r="A12" s="37" t="s">
        <v>26</v>
      </c>
      <c r="B12" s="38">
        <v>39.199999999999996</v>
      </c>
      <c r="C12" s="39">
        <v>13.03</v>
      </c>
      <c r="D12" s="40">
        <v>510.7759999999999</v>
      </c>
      <c r="E12" s="41"/>
      <c r="F12" s="42"/>
      <c r="G12" s="42"/>
      <c r="H12" s="42"/>
      <c r="I12" s="42"/>
      <c r="J12" s="42">
        <f>+D12*0.25</f>
        <v>127.69399999999997</v>
      </c>
      <c r="K12" s="42">
        <f>+J12</f>
        <v>127.69399999999997</v>
      </c>
      <c r="L12" s="42">
        <f>+K12</f>
        <v>127.69399999999997</v>
      </c>
      <c r="M12" s="43">
        <f>+L12</f>
        <v>127.69399999999997</v>
      </c>
    </row>
    <row r="13" spans="1:13" ht="30" customHeight="1" x14ac:dyDescent="0.25">
      <c r="A13" s="37" t="s">
        <v>27</v>
      </c>
      <c r="B13" s="38">
        <v>286.67</v>
      </c>
      <c r="C13" s="39">
        <v>18.11</v>
      </c>
      <c r="D13" s="40">
        <v>5191.5937000000004</v>
      </c>
      <c r="E13" s="41"/>
      <c r="F13" s="42">
        <f>+D13*0.5</f>
        <v>2595.7968500000002</v>
      </c>
      <c r="G13" s="42">
        <f>+F13</f>
        <v>2595.7968500000002</v>
      </c>
      <c r="H13" s="42"/>
      <c r="I13" s="42"/>
      <c r="J13" s="42"/>
      <c r="K13" s="42"/>
      <c r="L13" s="42"/>
      <c r="M13" s="43"/>
    </row>
    <row r="14" spans="1:13" ht="30" customHeight="1" thickBot="1" x14ac:dyDescent="0.3">
      <c r="A14" s="58" t="s">
        <v>28</v>
      </c>
      <c r="B14" s="45">
        <v>62.769999999999996</v>
      </c>
      <c r="C14" s="46">
        <v>21.83</v>
      </c>
      <c r="D14" s="47">
        <v>1370.2690999999998</v>
      </c>
      <c r="E14" s="48"/>
      <c r="F14" s="49">
        <f>+G14</f>
        <v>685.13454999999988</v>
      </c>
      <c r="G14" s="49">
        <f>+D14*0.5</f>
        <v>685.13454999999988</v>
      </c>
      <c r="H14" s="49"/>
      <c r="I14" s="49"/>
      <c r="J14" s="49"/>
      <c r="K14" s="49"/>
      <c r="L14" s="49"/>
      <c r="M14" s="50"/>
    </row>
    <row r="15" spans="1:13" ht="30" customHeight="1" thickBot="1" x14ac:dyDescent="0.3">
      <c r="A15" s="107" t="s">
        <v>32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/>
    </row>
    <row r="16" spans="1:13" ht="30" customHeight="1" x14ac:dyDescent="0.25">
      <c r="A16" s="55" t="s">
        <v>33</v>
      </c>
      <c r="B16" s="52">
        <v>96.926999999999992</v>
      </c>
      <c r="C16" s="32">
        <v>8.74</v>
      </c>
      <c r="D16" s="51">
        <v>847.14197999999999</v>
      </c>
      <c r="E16" s="34">
        <f>+D16*0.2</f>
        <v>169.42839600000002</v>
      </c>
      <c r="F16" s="35">
        <f>+D16*0.4</f>
        <v>338.85679200000004</v>
      </c>
      <c r="G16" s="35">
        <f>+F16</f>
        <v>338.85679200000004</v>
      </c>
      <c r="H16" s="35"/>
      <c r="I16" s="35"/>
      <c r="J16" s="35"/>
      <c r="K16" s="35"/>
      <c r="L16" s="35"/>
      <c r="M16" s="36"/>
    </row>
    <row r="17" spans="1:13" ht="30" customHeight="1" x14ac:dyDescent="0.25">
      <c r="A17" s="56" t="s">
        <v>34</v>
      </c>
      <c r="B17" s="53">
        <v>387.70799999999997</v>
      </c>
      <c r="C17" s="39">
        <v>1.32</v>
      </c>
      <c r="D17" s="44">
        <v>511.77456000000001</v>
      </c>
      <c r="E17" s="41"/>
      <c r="F17" s="42"/>
      <c r="G17" s="42"/>
      <c r="H17" s="42">
        <f>+I17</f>
        <v>255.88728</v>
      </c>
      <c r="I17" s="42">
        <f>+D17*0.5</f>
        <v>255.88728</v>
      </c>
      <c r="J17" s="42"/>
      <c r="K17" s="42"/>
      <c r="L17" s="42"/>
      <c r="M17" s="43"/>
    </row>
    <row r="18" spans="1:13" ht="30" customHeight="1" x14ac:dyDescent="0.25">
      <c r="A18" s="56" t="s">
        <v>29</v>
      </c>
      <c r="B18" s="53">
        <v>58.156199999999991</v>
      </c>
      <c r="C18" s="39">
        <v>26</v>
      </c>
      <c r="D18" s="44">
        <v>1512.0611999999999</v>
      </c>
      <c r="E18" s="41"/>
      <c r="F18" s="42"/>
      <c r="G18" s="42"/>
      <c r="H18" s="42"/>
      <c r="I18" s="42">
        <f>+D18*0.3</f>
        <v>453.61835999999994</v>
      </c>
      <c r="J18" s="42">
        <f>+I18</f>
        <v>453.61835999999994</v>
      </c>
      <c r="K18" s="42">
        <f>+D18*0.4</f>
        <v>604.82447999999999</v>
      </c>
      <c r="L18" s="42"/>
      <c r="M18" s="43"/>
    </row>
    <row r="19" spans="1:13" ht="30" customHeight="1" x14ac:dyDescent="0.25">
      <c r="A19" s="56" t="s">
        <v>30</v>
      </c>
      <c r="B19" s="53">
        <v>387.70799999999997</v>
      </c>
      <c r="C19" s="39">
        <v>16.61</v>
      </c>
      <c r="D19" s="44">
        <v>6439.8298799999993</v>
      </c>
      <c r="E19" s="41"/>
      <c r="F19" s="42"/>
      <c r="G19" s="42"/>
      <c r="H19" s="42"/>
      <c r="I19" s="42"/>
      <c r="J19" s="42"/>
      <c r="K19" s="42">
        <f>+D19*0.25</f>
        <v>1609.9574699999998</v>
      </c>
      <c r="L19" s="42">
        <f>+D19*0.6</f>
        <v>3863.8979279999994</v>
      </c>
      <c r="M19" s="43">
        <f>+D19*0.15</f>
        <v>965.97448199999985</v>
      </c>
    </row>
    <row r="20" spans="1:13" ht="30" customHeight="1" thickBot="1" x14ac:dyDescent="0.3">
      <c r="A20" s="57" t="s">
        <v>23</v>
      </c>
      <c r="B20" s="54">
        <v>1163.1239999999998</v>
      </c>
      <c r="C20" s="46">
        <v>0.4</v>
      </c>
      <c r="D20" s="47">
        <v>465.24959999999993</v>
      </c>
      <c r="E20" s="48"/>
      <c r="F20" s="49">
        <f>+D20*0.4</f>
        <v>186.09983999999997</v>
      </c>
      <c r="G20" s="49">
        <f>+F20</f>
        <v>186.09983999999997</v>
      </c>
      <c r="H20" s="49"/>
      <c r="I20" s="49"/>
      <c r="J20" s="49"/>
      <c r="K20" s="49"/>
      <c r="L20" s="49"/>
      <c r="M20" s="50">
        <f>+D20*0.2</f>
        <v>93.049919999999986</v>
      </c>
    </row>
    <row r="21" spans="1:13" ht="18" customHeight="1" x14ac:dyDescent="0.25">
      <c r="A21" s="110" t="s">
        <v>44</v>
      </c>
      <c r="B21" s="111"/>
      <c r="C21" s="111"/>
      <c r="D21" s="112"/>
      <c r="E21" s="59">
        <f t="shared" ref="E21:M21" si="0">+SUM(E6:E20)</f>
        <v>1768.2411960000002</v>
      </c>
      <c r="F21" s="60">
        <f t="shared" si="0"/>
        <v>5141.9656320000004</v>
      </c>
      <c r="G21" s="60">
        <f t="shared" si="0"/>
        <v>5587.3248319999993</v>
      </c>
      <c r="H21" s="60">
        <f t="shared" si="0"/>
        <v>3530.5872800000002</v>
      </c>
      <c r="I21" s="60">
        <f t="shared" si="0"/>
        <v>3984.2056400000001</v>
      </c>
      <c r="J21" s="60">
        <f t="shared" si="0"/>
        <v>4232.8543599999994</v>
      </c>
      <c r="K21" s="60">
        <f t="shared" si="0"/>
        <v>5994.0179499999995</v>
      </c>
      <c r="L21" s="60">
        <f t="shared" si="0"/>
        <v>7643.1339279999993</v>
      </c>
      <c r="M21" s="61">
        <f t="shared" si="0"/>
        <v>8489.8024019999993</v>
      </c>
    </row>
    <row r="22" spans="1:13" ht="18" customHeight="1" x14ac:dyDescent="0.25">
      <c r="A22" s="113" t="s">
        <v>45</v>
      </c>
      <c r="B22" s="114"/>
      <c r="C22" s="114"/>
      <c r="D22" s="115"/>
      <c r="E22" s="62">
        <f t="shared" ref="E22:L22" si="1">+ROUND(E21/$D$4*100,5)</f>
        <v>3.8131499999999998</v>
      </c>
      <c r="F22" s="63">
        <f t="shared" si="1"/>
        <v>11.088480000000001</v>
      </c>
      <c r="G22" s="63">
        <f t="shared" si="1"/>
        <v>12.04888</v>
      </c>
      <c r="H22" s="63">
        <f t="shared" si="1"/>
        <v>7.6135999999999999</v>
      </c>
      <c r="I22" s="63">
        <f t="shared" si="1"/>
        <v>8.5918100000000006</v>
      </c>
      <c r="J22" s="63">
        <f t="shared" si="1"/>
        <v>9.1280099999999997</v>
      </c>
      <c r="K22" s="63">
        <f t="shared" si="1"/>
        <v>12.92591</v>
      </c>
      <c r="L22" s="63">
        <f t="shared" si="1"/>
        <v>16.48217</v>
      </c>
      <c r="M22" s="64">
        <f>+ROUND(M21/$D$4*100,6)</f>
        <v>18.307983</v>
      </c>
    </row>
    <row r="23" spans="1:13" ht="18" customHeight="1" x14ac:dyDescent="0.25">
      <c r="A23" s="113" t="s">
        <v>46</v>
      </c>
      <c r="B23" s="114"/>
      <c r="C23" s="114"/>
      <c r="D23" s="115"/>
      <c r="E23" s="62">
        <f>+E21</f>
        <v>1768.2411960000002</v>
      </c>
      <c r="F23" s="63">
        <f>+E23+F21</f>
        <v>6910.2068280000003</v>
      </c>
      <c r="G23" s="63">
        <f t="shared" ref="G23:M24" si="2">+F23+G21</f>
        <v>12497.531660000001</v>
      </c>
      <c r="H23" s="63">
        <f t="shared" si="2"/>
        <v>16028.11894</v>
      </c>
      <c r="I23" s="63">
        <f t="shared" si="2"/>
        <v>20012.32458</v>
      </c>
      <c r="J23" s="63">
        <f t="shared" si="2"/>
        <v>24245.178939999998</v>
      </c>
      <c r="K23" s="63">
        <f t="shared" si="2"/>
        <v>30239.196889999999</v>
      </c>
      <c r="L23" s="63">
        <f t="shared" si="2"/>
        <v>37882.330818000002</v>
      </c>
      <c r="M23" s="64">
        <f t="shared" si="2"/>
        <v>46372.133220000003</v>
      </c>
    </row>
    <row r="24" spans="1:13" ht="18" customHeight="1" thickBot="1" x14ac:dyDescent="0.3">
      <c r="A24" s="91" t="s">
        <v>47</v>
      </c>
      <c r="B24" s="92"/>
      <c r="C24" s="92"/>
      <c r="D24" s="93"/>
      <c r="E24" s="65">
        <f>+E22</f>
        <v>3.8131499999999998</v>
      </c>
      <c r="F24" s="66">
        <f>+E24+F22</f>
        <v>14.901630000000001</v>
      </c>
      <c r="G24" s="66">
        <f t="shared" si="2"/>
        <v>26.950510000000001</v>
      </c>
      <c r="H24" s="66">
        <f t="shared" si="2"/>
        <v>34.564109999999999</v>
      </c>
      <c r="I24" s="66">
        <f t="shared" si="2"/>
        <v>43.155920000000002</v>
      </c>
      <c r="J24" s="66">
        <f t="shared" si="2"/>
        <v>52.283929999999998</v>
      </c>
      <c r="K24" s="66">
        <f t="shared" si="2"/>
        <v>65.20984</v>
      </c>
      <c r="L24" s="66">
        <f t="shared" si="2"/>
        <v>81.692009999999996</v>
      </c>
      <c r="M24" s="67">
        <f>+ROUND(L24+M22,4)</f>
        <v>100</v>
      </c>
    </row>
  </sheetData>
  <mergeCells count="10">
    <mergeCell ref="A24:D24"/>
    <mergeCell ref="A1:M1"/>
    <mergeCell ref="A2:M2"/>
    <mergeCell ref="E3:M3"/>
    <mergeCell ref="E4:M4"/>
    <mergeCell ref="A6:M6"/>
    <mergeCell ref="A15:M15"/>
    <mergeCell ref="A21:D21"/>
    <mergeCell ref="A22:D22"/>
    <mergeCell ref="A23:D23"/>
  </mergeCells>
  <pageMargins left="0.7" right="0.7" top="0.75" bottom="0.75" header="0.3" footer="0.3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CRONOGRAMA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</dc:creator>
  <cp:lastModifiedBy>Donny Roberto Aldean Tinoco</cp:lastModifiedBy>
  <cp:lastPrinted>2018-08-20T17:34:21Z</cp:lastPrinted>
  <dcterms:created xsi:type="dcterms:W3CDTF">2018-07-17T14:06:07Z</dcterms:created>
  <dcterms:modified xsi:type="dcterms:W3CDTF">2018-08-20T17:34:24Z</dcterms:modified>
</cp:coreProperties>
</file>