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ibor.dalila\Desktop\PROPUESTA DE REFORMA PLANIFICACION JUNIO\ENVIAR\"/>
    </mc:Choice>
  </mc:AlternateContent>
  <bookViews>
    <workbookView xWindow="0" yWindow="0" windowWidth="20490" windowHeight="7755" tabRatio="722" firstSheet="1" activeTab="1"/>
  </bookViews>
  <sheets>
    <sheet name="PAGO ACTUAL" sheetId="2" state="hidden" r:id="rId1"/>
    <sheet name="PAGO ORDENAZA 211" sheetId="5" r:id="rId2"/>
    <sheet name="RAZON SOCIAL" sheetId="9" state="hidden" r:id="rId3"/>
    <sheet name="PAGO ACTUAL Y PROYECCION JUB" sheetId="7" state="hidden" r:id="rId4"/>
    <sheet name="PAGO ORDENAZA 211 2022" sheetId="4" state="hidden" r:id="rId5"/>
  </sheets>
  <definedNames>
    <definedName name="_xlnm._FilterDatabase" localSheetId="0" hidden="1">'PAGO ACTUAL'!$A$3:$L$52</definedName>
    <definedName name="_xlnm._FilterDatabase" localSheetId="3" hidden="1">'PAGO ACTUAL Y PROYECCION JUB'!$A$2:$N$57</definedName>
    <definedName name="_xlnm._FilterDatabase" localSheetId="1" hidden="1">'PAGO ORDENAZA 211'!$A$2:$AC$51</definedName>
    <definedName name="_xlnm._FilterDatabase" localSheetId="4" hidden="1">'PAGO ORDENAZA 211 2022'!$A$3:$G$3</definedName>
    <definedName name="_xlnm._FilterDatabase" localSheetId="2" hidden="1">'RAZON SOCIAL'!$A$3:$N$49</definedName>
    <definedName name="_xlnm.Print_Area" localSheetId="0">'PAGO ACTUAL'!$A$1:$K$42</definedName>
    <definedName name="_xlnm.Print_Area" localSheetId="3">'PAGO ACTUAL Y PROYECCION JUB'!$A$1:$L$57</definedName>
    <definedName name="_xlnm.Print_Area" localSheetId="1">'PAGO ORDENAZA 211'!$A$1:$Z$41</definedName>
    <definedName name="_xlnm.Print_Area" localSheetId="4">'PAGO ORDENAZA 211 2022'!$A$1:$H$13</definedName>
    <definedName name="_xlnm.Print_Area" localSheetId="2">'RAZON SOCIAL'!$A$1:$N$64</definedName>
    <definedName name="_xlnm.Print_Titles" localSheetId="0">'PAGO ACTUAL'!$1:$3</definedName>
    <definedName name="_xlnm.Print_Titles" localSheetId="3">'PAGO ACTUAL Y PROYECCION JUB'!$1:$2</definedName>
    <definedName name="_xlnm.Print_Titles" localSheetId="1">'PAGO ORDENAZA 211'!$1:$2</definedName>
    <definedName name="_xlnm.Print_Titles" localSheetId="4">'PAGO ORDENAZA 211 2022'!$1:$3</definedName>
    <definedName name="_xlnm.Print_Titles" localSheetId="2">'RAZON SOCIAL'!$1:$3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5" i="5" l="1"/>
  <c r="U56" i="5"/>
  <c r="P56" i="5"/>
  <c r="Q56" i="5"/>
  <c r="R56" i="5"/>
  <c r="S56" i="5"/>
  <c r="T56" i="5"/>
  <c r="T55" i="5"/>
  <c r="T54" i="5"/>
  <c r="U54" i="5"/>
  <c r="AB41" i="5"/>
  <c r="AA51" i="5"/>
  <c r="T51" i="5"/>
  <c r="F22" i="5" l="1"/>
  <c r="F4" i="5"/>
  <c r="F5" i="5"/>
  <c r="F6" i="5"/>
  <c r="F7" i="5"/>
  <c r="F8" i="5"/>
  <c r="F9" i="5"/>
  <c r="F10" i="5"/>
  <c r="F11" i="5"/>
  <c r="F12" i="5"/>
  <c r="F13" i="5"/>
  <c r="F14" i="5"/>
  <c r="F15" i="5"/>
  <c r="F16" i="5"/>
  <c r="F17" i="5"/>
  <c r="F18" i="5"/>
  <c r="F19" i="5"/>
  <c r="F20" i="5"/>
  <c r="F21"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3" i="5"/>
  <c r="Z4" i="5" l="1"/>
  <c r="Z5" i="5"/>
  <c r="Z6" i="5"/>
  <c r="Z7" i="5"/>
  <c r="Z8" i="5"/>
  <c r="Z9" i="5"/>
  <c r="Z10" i="5"/>
  <c r="Z11" i="5"/>
  <c r="Z12" i="5"/>
  <c r="Z13" i="5"/>
  <c r="Z14" i="5"/>
  <c r="Z15" i="5"/>
  <c r="Z16" i="5"/>
  <c r="Z17" i="5"/>
  <c r="Z18" i="5"/>
  <c r="Z19" i="5"/>
  <c r="Z20" i="5"/>
  <c r="Z21" i="5"/>
  <c r="Z22" i="5"/>
  <c r="Z23" i="5"/>
  <c r="Z24" i="5"/>
  <c r="Z25" i="5"/>
  <c r="Z26" i="5"/>
  <c r="Z27" i="5"/>
  <c r="Z28" i="5"/>
  <c r="Z29" i="5"/>
  <c r="Z30" i="5"/>
  <c r="Z31" i="5"/>
  <c r="Z32" i="5"/>
  <c r="Z33" i="5"/>
  <c r="Z34" i="5"/>
  <c r="Z35" i="5"/>
  <c r="Z36" i="5"/>
  <c r="Z37" i="5"/>
  <c r="Z38" i="5"/>
  <c r="Z39" i="5"/>
  <c r="Z40" i="5"/>
  <c r="Z42" i="5"/>
  <c r="Z43" i="5"/>
  <c r="Z44" i="5"/>
  <c r="Z45" i="5"/>
  <c r="Z46" i="5"/>
  <c r="Z47" i="5"/>
  <c r="Z48" i="5"/>
  <c r="Z49" i="5"/>
  <c r="Z50" i="5"/>
  <c r="Z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2" i="5"/>
  <c r="Y43" i="5"/>
  <c r="Y44" i="5"/>
  <c r="Y45" i="5"/>
  <c r="Y46" i="5"/>
  <c r="Y47" i="5"/>
  <c r="Y48" i="5"/>
  <c r="Y49" i="5"/>
  <c r="Y50" i="5"/>
  <c r="Y3" i="5"/>
  <c r="X4" i="5"/>
  <c r="X5" i="5"/>
  <c r="X6"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2" i="5"/>
  <c r="X43" i="5"/>
  <c r="X44" i="5"/>
  <c r="X45" i="5"/>
  <c r="X46" i="5"/>
  <c r="X47" i="5"/>
  <c r="X48" i="5"/>
  <c r="X49" i="5"/>
  <c r="X50" i="5"/>
  <c r="X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2" i="5"/>
  <c r="W43" i="5"/>
  <c r="W44" i="5"/>
  <c r="W45" i="5"/>
  <c r="W46" i="5"/>
  <c r="W47" i="5"/>
  <c r="W48" i="5"/>
  <c r="W49" i="5"/>
  <c r="W50" i="5"/>
  <c r="W3" i="5"/>
  <c r="V4" i="5"/>
  <c r="AB4" i="5" s="1"/>
  <c r="V5" i="5"/>
  <c r="AB5" i="5" s="1"/>
  <c r="V6" i="5"/>
  <c r="AB6" i="5" s="1"/>
  <c r="V7" i="5"/>
  <c r="V8" i="5"/>
  <c r="V9" i="5"/>
  <c r="V10" i="5"/>
  <c r="AB10" i="5" s="1"/>
  <c r="V11" i="5"/>
  <c r="AB11" i="5" s="1"/>
  <c r="V12" i="5"/>
  <c r="AB12" i="5" s="1"/>
  <c r="V13" i="5"/>
  <c r="V14" i="5"/>
  <c r="V15" i="5"/>
  <c r="AB15" i="5" s="1"/>
  <c r="V16" i="5"/>
  <c r="AB16" i="5" s="1"/>
  <c r="V17" i="5"/>
  <c r="AB17" i="5" s="1"/>
  <c r="V18" i="5"/>
  <c r="AB18" i="5" s="1"/>
  <c r="V19" i="5"/>
  <c r="V20" i="5"/>
  <c r="V21" i="5"/>
  <c r="V22" i="5"/>
  <c r="AB22" i="5" s="1"/>
  <c r="V23" i="5"/>
  <c r="AB23" i="5" s="1"/>
  <c r="V24" i="5"/>
  <c r="AB24" i="5" s="1"/>
  <c r="V25" i="5"/>
  <c r="V26" i="5"/>
  <c r="V27" i="5"/>
  <c r="V28" i="5"/>
  <c r="AB28" i="5" s="1"/>
  <c r="V29" i="5"/>
  <c r="AB29" i="5" s="1"/>
  <c r="V30" i="5"/>
  <c r="AB30" i="5" s="1"/>
  <c r="V31" i="5"/>
  <c r="V32" i="5"/>
  <c r="V33" i="5"/>
  <c r="V34" i="5"/>
  <c r="AB34" i="5" s="1"/>
  <c r="V35" i="5"/>
  <c r="AB35" i="5" s="1"/>
  <c r="V36" i="5"/>
  <c r="AB36" i="5" s="1"/>
  <c r="V37" i="5"/>
  <c r="V38" i="5"/>
  <c r="V39" i="5"/>
  <c r="V40" i="5"/>
  <c r="AB40" i="5" s="1"/>
  <c r="V42" i="5"/>
  <c r="AB42" i="5" s="1"/>
  <c r="V43" i="5"/>
  <c r="AB43" i="5" s="1"/>
  <c r="V44" i="5"/>
  <c r="V45" i="5"/>
  <c r="V46" i="5"/>
  <c r="V47" i="5"/>
  <c r="AB47" i="5" s="1"/>
  <c r="V48" i="5"/>
  <c r="AB48" i="5" s="1"/>
  <c r="V49" i="5"/>
  <c r="AB49" i="5" s="1"/>
  <c r="V50" i="5"/>
  <c r="V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3" i="5"/>
  <c r="R4" i="5"/>
  <c r="R5" i="5"/>
  <c r="R6"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3" i="5"/>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U48" i="5" s="1"/>
  <c r="O49" i="5"/>
  <c r="O50" i="5"/>
  <c r="O3" i="5"/>
  <c r="P4" i="5"/>
  <c r="P5" i="5"/>
  <c r="P6" i="5"/>
  <c r="P7" i="5"/>
  <c r="P8" i="5"/>
  <c r="P9"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3" i="5"/>
  <c r="U30" i="5" l="1"/>
  <c r="AC30" i="5" s="1"/>
  <c r="U47" i="5"/>
  <c r="AC47" i="5" s="1"/>
  <c r="U29" i="5"/>
  <c r="U5" i="5"/>
  <c r="AC5" i="5" s="1"/>
  <c r="U34" i="5"/>
  <c r="AC34" i="5" s="1"/>
  <c r="U22" i="5"/>
  <c r="U10" i="5"/>
  <c r="AC10" i="5" s="1"/>
  <c r="AB46" i="5"/>
  <c r="AB33" i="5"/>
  <c r="AC33" i="5" s="1"/>
  <c r="U45" i="5"/>
  <c r="U39" i="5"/>
  <c r="U27" i="5"/>
  <c r="U21" i="5"/>
  <c r="U9" i="5"/>
  <c r="AB45" i="5"/>
  <c r="AB38" i="5"/>
  <c r="AB32" i="5"/>
  <c r="AC32" i="5" s="1"/>
  <c r="AB26" i="5"/>
  <c r="AB14" i="5"/>
  <c r="AB8" i="5"/>
  <c r="U50" i="5"/>
  <c r="U44" i="5"/>
  <c r="U38" i="5"/>
  <c r="U32" i="5"/>
  <c r="U26" i="5"/>
  <c r="U20" i="5"/>
  <c r="U14" i="5"/>
  <c r="U8" i="5"/>
  <c r="AB50" i="5"/>
  <c r="AC50" i="5" s="1"/>
  <c r="AB44" i="5"/>
  <c r="AB37" i="5"/>
  <c r="AB31" i="5"/>
  <c r="AB25" i="5"/>
  <c r="AB19" i="5"/>
  <c r="AC19" i="5" s="1"/>
  <c r="AB13" i="5"/>
  <c r="AC13" i="5" s="1"/>
  <c r="AB7" i="5"/>
  <c r="U49" i="5"/>
  <c r="U43" i="5"/>
  <c r="U37" i="5"/>
  <c r="U31" i="5"/>
  <c r="U25" i="5"/>
  <c r="U19" i="5"/>
  <c r="U13" i="5"/>
  <c r="U7" i="5"/>
  <c r="AC49" i="5"/>
  <c r="AC43" i="5"/>
  <c r="AC36" i="5"/>
  <c r="AC12" i="5"/>
  <c r="U42" i="5"/>
  <c r="AC42" i="5" s="1"/>
  <c r="U12" i="5"/>
  <c r="AC48" i="5"/>
  <c r="AC35" i="5"/>
  <c r="AC29" i="5"/>
  <c r="U36" i="5"/>
  <c r="U6" i="5"/>
  <c r="AC6" i="5" s="1"/>
  <c r="U23" i="5"/>
  <c r="AC23" i="5" s="1"/>
  <c r="AC22" i="5"/>
  <c r="AC16" i="5"/>
  <c r="U18" i="5"/>
  <c r="AC18" i="5" s="1"/>
  <c r="U41" i="5"/>
  <c r="AC41" i="5" s="1"/>
  <c r="U11" i="5"/>
  <c r="AC11" i="5" s="1"/>
  <c r="U46" i="5"/>
  <c r="U24" i="5"/>
  <c r="AC24" i="5" s="1"/>
  <c r="U35" i="5"/>
  <c r="U17" i="5"/>
  <c r="AC17" i="5" s="1"/>
  <c r="U40" i="5"/>
  <c r="AC40" i="5" s="1"/>
  <c r="U28" i="5"/>
  <c r="AC28" i="5" s="1"/>
  <c r="U16" i="5"/>
  <c r="U4" i="5"/>
  <c r="AC4" i="5" s="1"/>
  <c r="AB39" i="5"/>
  <c r="AB27" i="5"/>
  <c r="AC27" i="5" s="1"/>
  <c r="AB21" i="5"/>
  <c r="AC21" i="5" s="1"/>
  <c r="AB9" i="5"/>
  <c r="AC9" i="5" s="1"/>
  <c r="U3" i="5"/>
  <c r="U33" i="5"/>
  <c r="U15" i="5"/>
  <c r="AC15" i="5" s="1"/>
  <c r="AB3" i="5"/>
  <c r="AB20" i="5"/>
  <c r="AC20" i="5" s="1"/>
  <c r="P51" i="5"/>
  <c r="P54" i="5" s="1"/>
  <c r="O51" i="5"/>
  <c r="O54" i="5" s="1"/>
  <c r="Q51" i="5"/>
  <c r="Q54" i="5" s="1"/>
  <c r="R51" i="5"/>
  <c r="R54" i="5" s="1"/>
  <c r="S51" i="5"/>
  <c r="S54" i="5" s="1"/>
  <c r="V51" i="5"/>
  <c r="O55" i="5" s="1"/>
  <c r="W51" i="5"/>
  <c r="P55" i="5" s="1"/>
  <c r="X51" i="5"/>
  <c r="Q55" i="5" s="1"/>
  <c r="Y51" i="5"/>
  <c r="R55" i="5" s="1"/>
  <c r="Z51" i="5"/>
  <c r="S55" i="5" s="1"/>
  <c r="F4" i="4"/>
  <c r="AC38" i="5" l="1"/>
  <c r="AB51" i="5"/>
  <c r="AC3" i="5"/>
  <c r="AC25" i="5"/>
  <c r="AC45" i="5"/>
  <c r="AC39" i="5"/>
  <c r="AC31" i="5"/>
  <c r="AC8" i="5"/>
  <c r="AC46" i="5"/>
  <c r="AC37" i="5"/>
  <c r="AC14" i="5"/>
  <c r="U51" i="5"/>
  <c r="AC7" i="5"/>
  <c r="AC51" i="5" s="1"/>
  <c r="AC44" i="5"/>
  <c r="AC26" i="5"/>
  <c r="O56" i="5"/>
  <c r="F9" i="4"/>
  <c r="C9" i="4" l="1"/>
  <c r="G3" i="7" l="1"/>
  <c r="J3" i="7"/>
  <c r="K3" i="7"/>
  <c r="G4" i="7"/>
  <c r="J4" i="7"/>
  <c r="K4" i="7"/>
  <c r="G5" i="7"/>
  <c r="J5" i="7"/>
  <c r="K5" i="7"/>
  <c r="G6" i="7"/>
  <c r="J6" i="7"/>
  <c r="K6" i="7"/>
  <c r="G7" i="7"/>
  <c r="G8" i="7"/>
  <c r="J8" i="7"/>
  <c r="K8" i="7"/>
  <c r="G9" i="7"/>
  <c r="J9" i="7"/>
  <c r="K9" i="7"/>
  <c r="G10" i="7"/>
  <c r="J10" i="7"/>
  <c r="K10" i="7"/>
  <c r="G11" i="7"/>
  <c r="J11" i="7"/>
  <c r="K11" i="7"/>
  <c r="G12" i="7"/>
  <c r="J12" i="7"/>
  <c r="K12" i="7"/>
  <c r="G13" i="7"/>
  <c r="J13" i="7"/>
  <c r="K13" i="7"/>
  <c r="G14" i="7"/>
  <c r="J14" i="7"/>
  <c r="K14" i="7"/>
  <c r="G15" i="7"/>
  <c r="J15" i="7"/>
  <c r="K15" i="7"/>
  <c r="G16" i="7"/>
  <c r="J16" i="7"/>
  <c r="K16" i="7"/>
  <c r="G17" i="7"/>
  <c r="J17" i="7"/>
  <c r="K17" i="7"/>
  <c r="G18" i="7"/>
  <c r="J18" i="7"/>
  <c r="K18" i="7"/>
  <c r="G19" i="7"/>
  <c r="J19" i="7"/>
  <c r="K19" i="7"/>
  <c r="G20" i="7"/>
  <c r="J20" i="7"/>
  <c r="K20" i="7"/>
  <c r="G21" i="7"/>
  <c r="J21" i="7"/>
  <c r="K21" i="7"/>
  <c r="G22" i="7"/>
  <c r="J22" i="7"/>
  <c r="K22" i="7"/>
  <c r="G23" i="7"/>
  <c r="J23" i="7"/>
  <c r="K23" i="7"/>
  <c r="G24" i="7"/>
  <c r="J24" i="7"/>
  <c r="K24" i="7"/>
  <c r="G25" i="7"/>
  <c r="J25" i="7"/>
  <c r="K25" i="7"/>
  <c r="G26" i="7"/>
  <c r="J26" i="7"/>
  <c r="K26" i="7"/>
  <c r="G27" i="7"/>
  <c r="J27" i="7"/>
  <c r="K27" i="7"/>
  <c r="G28" i="7"/>
  <c r="J28" i="7"/>
  <c r="K28" i="7"/>
  <c r="G29" i="7"/>
  <c r="J29" i="7"/>
  <c r="K29" i="7"/>
  <c r="G30" i="7"/>
  <c r="J30" i="7"/>
  <c r="K30" i="7"/>
  <c r="G31" i="7"/>
  <c r="J31" i="7"/>
  <c r="K31" i="7"/>
  <c r="G32" i="7"/>
  <c r="J32" i="7"/>
  <c r="K32" i="7"/>
  <c r="G33" i="7"/>
  <c r="J33" i="7"/>
  <c r="K33" i="7"/>
  <c r="G34" i="7"/>
  <c r="J34" i="7"/>
  <c r="K34" i="7"/>
  <c r="G35" i="7"/>
  <c r="J35" i="7"/>
  <c r="K35" i="7"/>
  <c r="G36" i="7"/>
  <c r="J36" i="7"/>
  <c r="K36" i="7"/>
  <c r="G37" i="7"/>
  <c r="J37" i="7"/>
  <c r="K37" i="7"/>
  <c r="G38" i="7"/>
  <c r="J38" i="7"/>
  <c r="K38" i="7"/>
  <c r="G39" i="7"/>
  <c r="J39" i="7"/>
  <c r="K39" i="7"/>
  <c r="G40" i="7"/>
  <c r="J40" i="7"/>
  <c r="K40" i="7"/>
  <c r="G41" i="7"/>
  <c r="J41" i="7"/>
  <c r="K41" i="7"/>
  <c r="G42" i="7"/>
  <c r="J42" i="7"/>
  <c r="K42" i="7"/>
  <c r="G43" i="7"/>
  <c r="J43" i="7"/>
  <c r="K43" i="7"/>
  <c r="G44" i="7"/>
  <c r="J44" i="7"/>
  <c r="K44" i="7"/>
  <c r="G45" i="7"/>
  <c r="J45" i="7"/>
  <c r="K45" i="7"/>
  <c r="G46" i="7"/>
  <c r="G47" i="7"/>
  <c r="G48" i="7"/>
  <c r="G49" i="7"/>
  <c r="G50" i="7"/>
  <c r="G51" i="7"/>
  <c r="G52" i="7"/>
  <c r="G53" i="7"/>
  <c r="G54" i="7"/>
  <c r="G55" i="7"/>
  <c r="G56" i="7"/>
  <c r="G57" i="7"/>
  <c r="H52" i="2" l="1"/>
  <c r="I52"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5" i="2"/>
  <c r="K36" i="2"/>
  <c r="K37" i="2"/>
  <c r="K38" i="2"/>
  <c r="K39" i="2"/>
  <c r="K40" i="2"/>
  <c r="K41" i="2"/>
  <c r="K42" i="2"/>
  <c r="K43" i="2"/>
  <c r="K44" i="2"/>
  <c r="K45" i="2"/>
  <c r="K47" i="2"/>
  <c r="K48" i="2"/>
  <c r="K49" i="2"/>
  <c r="K50" i="2"/>
  <c r="K51" i="2"/>
  <c r="K4" i="2"/>
  <c r="J5" i="2"/>
  <c r="J6" i="2"/>
  <c r="L6" i="2" s="1"/>
  <c r="J7" i="2"/>
  <c r="J8" i="2"/>
  <c r="J9" i="2"/>
  <c r="J10" i="2"/>
  <c r="J11" i="2"/>
  <c r="J12" i="2"/>
  <c r="L12" i="2" s="1"/>
  <c r="J13" i="2"/>
  <c r="J14" i="2"/>
  <c r="J15" i="2"/>
  <c r="J16" i="2"/>
  <c r="J17" i="2"/>
  <c r="J18" i="2"/>
  <c r="L18" i="2" s="1"/>
  <c r="J19" i="2"/>
  <c r="J20" i="2"/>
  <c r="J21" i="2"/>
  <c r="J22" i="2"/>
  <c r="J23" i="2"/>
  <c r="L23" i="2" s="1"/>
  <c r="J24" i="2"/>
  <c r="L24" i="2" s="1"/>
  <c r="J25" i="2"/>
  <c r="J26" i="2"/>
  <c r="J27" i="2"/>
  <c r="J28" i="2"/>
  <c r="J29" i="2"/>
  <c r="L29" i="2" s="1"/>
  <c r="J30" i="2"/>
  <c r="L30" i="2" s="1"/>
  <c r="J31" i="2"/>
  <c r="J32" i="2"/>
  <c r="J33" i="2"/>
  <c r="J34" i="2"/>
  <c r="L34" i="2" s="1"/>
  <c r="J35" i="2"/>
  <c r="J36" i="2"/>
  <c r="L36" i="2" s="1"/>
  <c r="J37" i="2"/>
  <c r="L37" i="2" s="1"/>
  <c r="J38" i="2"/>
  <c r="J39" i="2"/>
  <c r="J40" i="2"/>
  <c r="J41" i="2"/>
  <c r="L41" i="2" s="1"/>
  <c r="J42" i="2"/>
  <c r="L42" i="2" s="1"/>
  <c r="J43" i="2"/>
  <c r="L43" i="2" s="1"/>
  <c r="J44" i="2"/>
  <c r="J45" i="2"/>
  <c r="J46" i="2"/>
  <c r="L46" i="2" s="1"/>
  <c r="J47" i="2"/>
  <c r="L47" i="2" s="1"/>
  <c r="J48" i="2"/>
  <c r="L48" i="2" s="1"/>
  <c r="J49" i="2"/>
  <c r="L49" i="2" s="1"/>
  <c r="J50" i="2"/>
  <c r="L50" i="2" s="1"/>
  <c r="J51" i="2"/>
  <c r="L51" i="2" s="1"/>
  <c r="J4" i="2"/>
  <c r="L31" i="2" l="1"/>
  <c r="L25" i="2"/>
  <c r="L19" i="2"/>
  <c r="L13" i="2"/>
  <c r="L7" i="2"/>
  <c r="K52" i="2"/>
  <c r="L11" i="2"/>
  <c r="L40" i="2"/>
  <c r="L22" i="2"/>
  <c r="L16" i="2"/>
  <c r="L10" i="2"/>
  <c r="L45" i="2"/>
  <c r="L39" i="2"/>
  <c r="L33" i="2"/>
  <c r="L27" i="2"/>
  <c r="L21" i="2"/>
  <c r="L15" i="2"/>
  <c r="L9" i="2"/>
  <c r="L44" i="2"/>
  <c r="L38" i="2"/>
  <c r="L32" i="2"/>
  <c r="L26" i="2"/>
  <c r="L20" i="2"/>
  <c r="L14" i="2"/>
  <c r="L8" i="2"/>
  <c r="L35" i="2"/>
  <c r="L17" i="2"/>
  <c r="L5" i="2"/>
  <c r="L28" i="2"/>
  <c r="J52" i="2"/>
  <c r="L4" i="2"/>
  <c r="G4" i="4"/>
  <c r="H4" i="4" s="1"/>
  <c r="L52" i="2" l="1"/>
  <c r="E9" i="4"/>
  <c r="G9" i="4" s="1"/>
  <c r="H9" i="4" s="1"/>
  <c r="H12" i="4" s="1"/>
  <c r="H13" i="4" s="1"/>
</calcChain>
</file>

<file path=xl/comments1.xml><?xml version="1.0" encoding="utf-8"?>
<comments xmlns="http://schemas.openxmlformats.org/spreadsheetml/2006/main">
  <authors>
    <author>Daniel Jacho</author>
  </authors>
  <commentList>
    <comment ref="C41" authorId="0" shapeId="0">
      <text>
        <r>
          <rPr>
            <b/>
            <sz val="9"/>
            <color indexed="81"/>
            <rFont val="Tahoma"/>
            <family val="2"/>
          </rPr>
          <t>JUBILADO POR LA LOEP</t>
        </r>
      </text>
    </comment>
  </commentList>
</comments>
</file>

<file path=xl/sharedStrings.xml><?xml version="1.0" encoding="utf-8"?>
<sst xmlns="http://schemas.openxmlformats.org/spreadsheetml/2006/main" count="1235" uniqueCount="332">
  <si>
    <t>GUALLICHICO CAIZATOA JOSE RAFAEL</t>
  </si>
  <si>
    <t>GARCIA JAIME GILBERTO</t>
  </si>
  <si>
    <t>PAZMIÑO LLUMIPANTA VICTOR DAVID</t>
  </si>
  <si>
    <t>ANALUISA CANDO SALVADOR</t>
  </si>
  <si>
    <t>SUAREZ GUTIERREZ LUIS ALBERTO</t>
  </si>
  <si>
    <t>TOAPANTA JOSE MARIA</t>
  </si>
  <si>
    <t>PADILLA CARLOS</t>
  </si>
  <si>
    <t>MASABANDA ORTEGA JAIME PATRICIO</t>
  </si>
  <si>
    <t>INSUASTI TORRES CARLOS HUMBERTO</t>
  </si>
  <si>
    <t>TOAPANTA SANGUANO MARIA CONSUELO</t>
  </si>
  <si>
    <t>AÑO</t>
  </si>
  <si>
    <t>OPERADOR DE CAMALES</t>
  </si>
  <si>
    <t>BEDOYA GARRIDO VICENTE LORENZO</t>
  </si>
  <si>
    <t>BOADA ACOSTA OSCAR GONZALO</t>
  </si>
  <si>
    <t>CALDERON COLLAHUAZO LUIS RAMIRO</t>
  </si>
  <si>
    <t>CAZA MARTINEZ EDUARDO MARCELO</t>
  </si>
  <si>
    <t>CAZA MARTINEZ NELSON MESIAS</t>
  </si>
  <si>
    <t>CHAUCA CAIZA SEGUNDO MANUEL</t>
  </si>
  <si>
    <t>CHUGCHILAN  JOSE AUGUSTO</t>
  </si>
  <si>
    <t>COLLAGUAZO MARIA ROGELIA</t>
  </si>
  <si>
    <t>DIAZ SANCHEZ LUCILA ISABEL</t>
  </si>
  <si>
    <t>FLORES TOAPANTA SEGUNDO GONZALO</t>
  </si>
  <si>
    <t>FREIRE GOMEZ LUIS ARQUIMIDES</t>
  </si>
  <si>
    <t>GUAMBA BETANCOURTH OSWALDO PASCUAL</t>
  </si>
  <si>
    <t>GUANIN ALOMOTO DANIEL</t>
  </si>
  <si>
    <t>GUAYASAMIN COQUE MARIA LUISA</t>
  </si>
  <si>
    <t>IZA MENDOZA SEGUNDO JUAN JOSE</t>
  </si>
  <si>
    <t>LOPEZ QUIHUIRI SEGUNDO MANUEL</t>
  </si>
  <si>
    <t>MASABANDA ORTEGA JUAN CARLOS</t>
  </si>
  <si>
    <t>MONTES HERRERA CESAR AUGUSTO</t>
  </si>
  <si>
    <t>MORALES GUACHAMIN FRANCISCO</t>
  </si>
  <si>
    <t>NIETO VALENZUELA GONZALO VIDAL</t>
  </si>
  <si>
    <t>PAREDES CADENA JENY ESPERANZA DEL CONSUELO</t>
  </si>
  <si>
    <t>PROAÑO SILVA LUIS FELIPE</t>
  </si>
  <si>
    <t>CHOFER ADMINISTRATIVO</t>
  </si>
  <si>
    <t>QUISHPE FERNANDEZ SEGUNDO</t>
  </si>
  <si>
    <t>REYES NUÑEZ WILSON VICENTE</t>
  </si>
  <si>
    <t>SUPERVISOR DE OPERACIONES</t>
  </si>
  <si>
    <t>SANGUANO DIAZ LORENZO</t>
  </si>
  <si>
    <t>TIPAN PERUGACHI JOSE OSWALDO</t>
  </si>
  <si>
    <t>TOAPANTA CAZA JOSE GONZALO</t>
  </si>
  <si>
    <t>UMATAMBO TACO SEGUNDO RODRIGO</t>
  </si>
  <si>
    <t>ZAMBRANO PILATUÑA  LUCIANO</t>
  </si>
  <si>
    <t>CI</t>
  </si>
  <si>
    <t>1702632785</t>
  </si>
  <si>
    <t>1704343092</t>
  </si>
  <si>
    <t>1704261039</t>
  </si>
  <si>
    <t>1707262489</t>
  </si>
  <si>
    <t>1705335972</t>
  </si>
  <si>
    <t>1701382101</t>
  </si>
  <si>
    <t>1701618454</t>
  </si>
  <si>
    <t>1702843556</t>
  </si>
  <si>
    <t>1800814400</t>
  </si>
  <si>
    <t>1700712076</t>
  </si>
  <si>
    <t>1703787109</t>
  </si>
  <si>
    <t>1704082286</t>
  </si>
  <si>
    <t>1701100867</t>
  </si>
  <si>
    <t>1701225425</t>
  </si>
  <si>
    <t>1702435064</t>
  </si>
  <si>
    <t>1700472283</t>
  </si>
  <si>
    <t>1701292458</t>
  </si>
  <si>
    <t>1700039280</t>
  </si>
  <si>
    <t>0601383045</t>
  </si>
  <si>
    <t>1704034485</t>
  </si>
  <si>
    <t>1705579736</t>
  </si>
  <si>
    <t>1704743341</t>
  </si>
  <si>
    <t>1702381458</t>
  </si>
  <si>
    <t>1705603585</t>
  </si>
  <si>
    <t>1704431723</t>
  </si>
  <si>
    <t>1704634490</t>
  </si>
  <si>
    <t>1702734714</t>
  </si>
  <si>
    <t>1701554857</t>
  </si>
  <si>
    <t>1700453861</t>
  </si>
  <si>
    <t>1700453937</t>
  </si>
  <si>
    <t>1700463902</t>
  </si>
  <si>
    <t>1704007283</t>
  </si>
  <si>
    <t>1702476175</t>
  </si>
  <si>
    <t>1703337319</t>
  </si>
  <si>
    <t>1703240588</t>
  </si>
  <si>
    <t>1702181809</t>
  </si>
  <si>
    <t>1703703486</t>
  </si>
  <si>
    <t>1701837054</t>
  </si>
  <si>
    <t>FECHA DE SALIDA</t>
  </si>
  <si>
    <t xml:space="preserve"> 31/12/2011</t>
  </si>
  <si>
    <t>FECHA DESDE CUANDO SE REALIZA EL PAGO</t>
  </si>
  <si>
    <t>APELLIDOS Y NOMBRES</t>
  </si>
  <si>
    <t>CARGO DE LOS EX TRABAJADORES</t>
  </si>
  <si>
    <t>VALOR MENSUAL POR JUBILACIÓN PATRONAL QUE PAGA LA EMRAQ-EP</t>
  </si>
  <si>
    <t>VALOR MENSUAL DE LA JUBILACIÓN SOLIDARIA QUE PAGA LA EMRAQ-EP 
(DECRETO EJECUTIVO 225)</t>
  </si>
  <si>
    <t>JEFE DE GESTIÓN DE TALENTO HUMANO DE LA EMRAQ-EP</t>
  </si>
  <si>
    <t>DETALLE DE CADA UNO DE LOS EX TRABAJADORES DE LA EMPRESA PÚBLICA METROPOLITANA DE RASTRO QUITO QUE SE HAN ACOGIDO AL PAGO DE LA JUBILACIÓN PATRONAL, CON FECHA EN QUE ACCEDIERON A ESTE BENEFICIO PATRONAL, MONTO QUE RECIBEN DESDE DICHA FECHA HASTA LA ACTUALIDAD.</t>
  </si>
  <si>
    <t>NRO.</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</si>
  <si>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</si>
  <si>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</si>
  <si>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</si>
  <si>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</si>
  <si>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</si>
  <si>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</si>
  <si>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</si>
  <si>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</si>
  <si>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</si>
  <si>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</si>
  <si>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</si>
  <si>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</si>
  <si>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</si>
  <si>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</si>
  <si>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</si>
  <si>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</si>
  <si>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</si>
  <si>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</si>
  <si>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</si>
  <si>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</si>
  <si>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</si>
  <si>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</si>
  <si>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</si>
  <si>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</si>
  <si>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</si>
  <si>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</si>
  <si>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</si>
  <si>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</si>
  <si>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</si>
  <si>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</si>
  <si>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</si>
  <si>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</si>
  <si>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</si>
  <si>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</si>
  <si>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</si>
  <si>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</si>
  <si>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</si>
  <si>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</si>
  <si>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CARRASCO FLORES  HECTOR FRANCISCO</t>
  </si>
  <si>
    <t>HIDALGO JORGE GALO</t>
  </si>
  <si>
    <t>1704913456</t>
  </si>
  <si>
    <t>INSPECTOR DE HIGIENE Y ASEO</t>
  </si>
  <si>
    <t>1708469786</t>
  </si>
  <si>
    <t>39</t>
  </si>
  <si>
    <t>40</t>
  </si>
  <si>
    <t>41</t>
  </si>
  <si>
    <t>2020</t>
  </si>
  <si>
    <t>VALOR MENSUAL POR JUBILACIÓN PATRONAL SEGÚN ORDENANZA 211 QUE PAGARIA LA EMRAQ-EP</t>
  </si>
  <si>
    <r>
      <rPr>
        <b/>
        <u/>
        <sz val="8"/>
        <color theme="1"/>
        <rFont val="Calibri"/>
        <family val="2"/>
        <scheme val="minor"/>
      </rPr>
      <t xml:space="preserve">TOTAL </t>
    </r>
    <r>
      <rPr>
        <b/>
        <sz val="8"/>
        <color theme="1"/>
        <rFont val="Calibri"/>
        <family val="2"/>
        <scheme val="minor"/>
      </rPr>
      <t xml:space="preserve">DE VALORES QUE PAGA LA EMRAQ-EP </t>
    </r>
    <r>
      <rPr>
        <b/>
        <u/>
        <sz val="8"/>
        <color theme="1"/>
        <rFont val="Calibri"/>
        <family val="2"/>
        <scheme val="minor"/>
      </rPr>
      <t>AL AÑO</t>
    </r>
    <r>
      <rPr>
        <b/>
        <sz val="8"/>
        <color theme="1"/>
        <rFont val="Calibri"/>
        <family val="2"/>
        <scheme val="minor"/>
      </rPr>
      <t xml:space="preserve"> DE JUBILACIÓN PATRONAL + JUBILACIÓN SOLIDARIA </t>
    </r>
  </si>
  <si>
    <r>
      <rPr>
        <b/>
        <u/>
        <sz val="8"/>
        <color theme="1"/>
        <rFont val="Calibri"/>
        <family val="2"/>
        <scheme val="minor"/>
      </rPr>
      <t>TOTAL</t>
    </r>
    <r>
      <rPr>
        <b/>
        <sz val="8"/>
        <color theme="1"/>
        <rFont val="Calibri"/>
        <family val="2"/>
        <scheme val="minor"/>
      </rPr>
      <t xml:space="preserve"> DE VALORES QUE PAGA LA EMRAQ-EP </t>
    </r>
    <r>
      <rPr>
        <b/>
        <u/>
        <sz val="8"/>
        <color theme="1"/>
        <rFont val="Calibri"/>
        <family val="2"/>
        <scheme val="minor"/>
      </rPr>
      <t>AL AÑO</t>
    </r>
    <r>
      <rPr>
        <b/>
        <sz val="8"/>
        <color theme="1"/>
        <rFont val="Calibri"/>
        <family val="2"/>
        <scheme val="minor"/>
      </rPr>
      <t xml:space="preserve"> DE JUBILACIÓN PATRONAL SEGÚN ORDENANZA 211 + JUBILACIÓN SOLIDARIA </t>
    </r>
  </si>
  <si>
    <r>
      <rPr>
        <b/>
        <u/>
        <sz val="8"/>
        <color theme="1"/>
        <rFont val="Calibri"/>
        <family val="2"/>
        <scheme val="minor"/>
      </rPr>
      <t>TOTAL</t>
    </r>
    <r>
      <rPr>
        <b/>
        <sz val="8"/>
        <color theme="1"/>
        <rFont val="Calibri"/>
        <family val="2"/>
        <scheme val="minor"/>
      </rPr>
      <t xml:space="preserve"> DE VALORES QUE PAGA LA EMRAQ-EP </t>
    </r>
    <r>
      <rPr>
        <b/>
        <u/>
        <sz val="8"/>
        <color theme="1"/>
        <rFont val="Calibri"/>
        <family val="2"/>
        <scheme val="minor"/>
      </rPr>
      <t>AL MES</t>
    </r>
    <r>
      <rPr>
        <b/>
        <sz val="8"/>
        <color theme="1"/>
        <rFont val="Calibri"/>
        <family val="2"/>
        <scheme val="minor"/>
      </rPr>
      <t xml:space="preserve"> DE JUBILACIÓN PATRONAL + JUBILACIÓN SOLIDARIA + DÉCIMA TERCERA Y CUARTA REMUNERACIÓN</t>
    </r>
  </si>
  <si>
    <r>
      <rPr>
        <b/>
        <u/>
        <sz val="8"/>
        <color theme="1"/>
        <rFont val="Calibri"/>
        <family val="2"/>
        <scheme val="minor"/>
      </rPr>
      <t>TOTAL</t>
    </r>
    <r>
      <rPr>
        <b/>
        <sz val="8"/>
        <color theme="1"/>
        <rFont val="Calibri"/>
        <family val="2"/>
        <scheme val="minor"/>
      </rPr>
      <t xml:space="preserve"> DE VALORES QUE PAGARIA LA EMRAQ-EP </t>
    </r>
    <r>
      <rPr>
        <b/>
        <u/>
        <sz val="8"/>
        <color theme="1"/>
        <rFont val="Calibri"/>
        <family val="2"/>
        <scheme val="minor"/>
      </rPr>
      <t>AL MES</t>
    </r>
    <r>
      <rPr>
        <b/>
        <sz val="8"/>
        <color theme="1"/>
        <rFont val="Calibri"/>
        <family val="2"/>
        <scheme val="minor"/>
      </rPr>
      <t xml:space="preserve"> DE JUBILACIÓN PATRONAL SEGÚN ORDENANZA 211 + JUBILACIÓN SOLIDARIA + DÉCIMA TERCERA Y CUARTA REMUNERACIÓN  </t>
    </r>
  </si>
  <si>
    <t>VALOR MENSUAL DE LA JUBILACIÓN SOLIDARIA QUE PAGARIA LA EMRAQ-EP 
(DECRETO EJECUTIVO 225)</t>
  </si>
  <si>
    <t>VALOR MENSUAL DÉCIMA TERCERA REMUNERACIÓN  QUE PAGA LA EMRAQ-EP</t>
  </si>
  <si>
    <t>VALOR MENSUAL DÉCIMA CUARTA REMUNERACIÓN  QUE PAGA LA EMRAQ-EP</t>
  </si>
  <si>
    <t>VALOR MENSUAL DÉCIMA TERCERA REMUNERACIÓN QUE PAGARIA LA EMRAQ-EP</t>
  </si>
  <si>
    <t>VALOR MENSUAL DÉCIMA CUARTA REMUNERACIÓN QUE PAGARIA LA EMRAQ-EP</t>
  </si>
  <si>
    <t>44</t>
  </si>
  <si>
    <t>NRO. DE JUBILADOS</t>
  </si>
  <si>
    <t>ALLAUCA DIAZ JORGE ANCELMO</t>
  </si>
  <si>
    <t>ANALUISA CANDONGA MIGUEL ANGEL</t>
  </si>
  <si>
    <t>MONGE MONGE MARIO AUGUSTO</t>
  </si>
  <si>
    <t>MOYA BELTRAN VICTOR HUGO</t>
  </si>
  <si>
    <t>1705581948</t>
  </si>
  <si>
    <t>1705670352</t>
  </si>
  <si>
    <t>1706582267</t>
  </si>
  <si>
    <t>1705948568</t>
  </si>
  <si>
    <t>42</t>
  </si>
  <si>
    <t>43</t>
  </si>
  <si>
    <t>45</t>
  </si>
  <si>
    <t>AGUILAR VALENCIA LENIN</t>
  </si>
  <si>
    <t>HASTA</t>
  </si>
  <si>
    <t>DESDE</t>
  </si>
  <si>
    <t>1706668306</t>
  </si>
  <si>
    <t>GARRIDO ESTRELLA GONZALO EDUARDO</t>
  </si>
  <si>
    <t>1706651328</t>
  </si>
  <si>
    <t>LAGLA NIETO JAIME AUGUSTO</t>
  </si>
  <si>
    <t>46</t>
  </si>
  <si>
    <t>47</t>
  </si>
  <si>
    <t>48</t>
  </si>
  <si>
    <t>NRO. MESES</t>
  </si>
  <si>
    <t>NOV 2020</t>
  </si>
  <si>
    <t>SEP 2010</t>
  </si>
  <si>
    <t>AGO 2010</t>
  </si>
  <si>
    <t>MAR 2008</t>
  </si>
  <si>
    <t>FEB 2008</t>
  </si>
  <si>
    <t>DIC 2003</t>
  </si>
  <si>
    <t>NOV 2003</t>
  </si>
  <si>
    <t>ENE 1979</t>
  </si>
  <si>
    <t>EMPRESA PÚBLICA METROPOLITANA DE RASTRO QUITO</t>
  </si>
  <si>
    <t>EMPRESA DE RASTRO QUITO S.A.</t>
  </si>
  <si>
    <t>EMPRESA METROPOLITANA DE RASTRO</t>
  </si>
  <si>
    <t>FECHA ENTRADA</t>
  </si>
  <si>
    <t>POR JUBILAR</t>
  </si>
  <si>
    <t>BUENAÑO CORTEZ JORGE REVELO</t>
  </si>
  <si>
    <t>55</t>
  </si>
  <si>
    <t>LEDESMA RIQUERO JOSELITO JARRINGTON</t>
  </si>
  <si>
    <t>54</t>
  </si>
  <si>
    <t>NOBOA OÑA FRANKLIN MARCELO</t>
  </si>
  <si>
    <t>53</t>
  </si>
  <si>
    <t>BETANCUORT GUALLICHICO MARTHA CECILIA</t>
  </si>
  <si>
    <t>52</t>
  </si>
  <si>
    <t>CHAVEZ  SOTO DIGNO ANTOLIANO</t>
  </si>
  <si>
    <t>51</t>
  </si>
  <si>
    <t>PILATAXI QUILLUPANGUI MARCO ANTONIO</t>
  </si>
  <si>
    <t>50</t>
  </si>
  <si>
    <t>CASACUMBA MARGARITA BEATRIZ</t>
  </si>
  <si>
    <t>49</t>
  </si>
  <si>
    <t>TIPAN GUANOCUNGA MARIA ISABEL</t>
  </si>
  <si>
    <t>CALDERON CURICHO ANGEL ORLANDO</t>
  </si>
  <si>
    <t>PUCUJI CAZA MARIA HERMELINDA</t>
  </si>
  <si>
    <t>CAMPOVERDE ARMIJOS NORMINANDA DE JESUS</t>
  </si>
  <si>
    <t>JUBILADO</t>
  </si>
  <si>
    <t>FECHA HASTA</t>
  </si>
  <si>
    <t>FECHA NACIMIENTO</t>
  </si>
  <si>
    <t>OBSERVACIÓN</t>
  </si>
  <si>
    <t>EDAD AL 27-11-2020</t>
  </si>
  <si>
    <t>FECHA DESDE CUANDO SE CONSIDERA PARA PAGAR RETROACTIVO</t>
  </si>
  <si>
    <t>DETALLE DE CADA UNO DE LOS EX TRABAJADORES DE LA EMPRESA PÚBLICA METROPOLITANA DE RASTRO QUITO QUE SE HAN ACOGIDO AL PAGO DE LA JUBILACIÓN PATRONAL Y PROYECCIÓN DEL PERSONAL PROXIMO A JUBILARSE HASTA EL AÑO 2025</t>
  </si>
  <si>
    <t>DETALLE DE EX TRABAJADORES DE LA EMPRESA PÚBLICA METROPOLITANA DE RASTRO QUITO QUE SE ACOGIERON A LA JUBILACIÓN PATRONAL, QUE 
INCLUYE PERIODO DE APORTACIÓN A CADA EMPRESA Y NUMEROS PATRONALES DE AFILAICIÓN</t>
  </si>
  <si>
    <t>EMPRESA MUNICIPAL DE RASTRO</t>
  </si>
  <si>
    <t>NUMERO PATRONAL
3061004</t>
  </si>
  <si>
    <t>NUMERO PATRONAL
1760004490001</t>
  </si>
  <si>
    <t>NUMERO PATRONAL
1792124727001</t>
  </si>
  <si>
    <t>NUMERO PATRONAL
1768157280001</t>
  </si>
  <si>
    <t>MAR 1959</t>
  </si>
  <si>
    <t>DIC 2020</t>
  </si>
  <si>
    <t>JUL 1981</t>
  </si>
  <si>
    <t>JUL 2020</t>
  </si>
  <si>
    <t>SEP 1979</t>
  </si>
  <si>
    <t>DIC 2019</t>
  </si>
  <si>
    <t>ANALUISA CANDONGA SALVADOR</t>
  </si>
  <si>
    <t>FEB 1971</t>
  </si>
  <si>
    <t>DIC 2012</t>
  </si>
  <si>
    <t>MAR 2010</t>
  </si>
  <si>
    <t>AGO 1977</t>
  </si>
  <si>
    <t>JUL 2003</t>
  </si>
  <si>
    <t>SEP 1977</t>
  </si>
  <si>
    <t>OCT 2014</t>
  </si>
  <si>
    <t>JUL 1989</t>
  </si>
  <si>
    <t>JUL 2018</t>
  </si>
  <si>
    <t>MAY 2019</t>
  </si>
  <si>
    <t>ENE 2015</t>
  </si>
  <si>
    <t>MAR 1980</t>
  </si>
  <si>
    <t>DIC 2017</t>
  </si>
  <si>
    <t>OCT 1972</t>
  </si>
  <si>
    <t>AGO 2008</t>
  </si>
  <si>
    <t>ENE 1982</t>
  </si>
  <si>
    <t>DIC 2011</t>
  </si>
  <si>
    <t>NOV 1980</t>
  </si>
  <si>
    <t>FEB 1973</t>
  </si>
  <si>
    <t>JUL 2008</t>
  </si>
  <si>
    <t>JUN 1974</t>
  </si>
  <si>
    <t>JUL 1975</t>
  </si>
  <si>
    <t>JUN 2013</t>
  </si>
  <si>
    <t>JUL 1980</t>
  </si>
  <si>
    <t>SEP 2020</t>
  </si>
  <si>
    <t xml:space="preserve"> AGO 1975</t>
  </si>
  <si>
    <t>AGO 2007</t>
  </si>
  <si>
    <t>OCT 1970</t>
  </si>
  <si>
    <t xml:space="preserve"> 30/12/2011</t>
  </si>
  <si>
    <t>SEP 1974</t>
  </si>
  <si>
    <t>ENE 1989</t>
  </si>
  <si>
    <t>JUL 2019</t>
  </si>
  <si>
    <t>JUL 1971</t>
  </si>
  <si>
    <t>MAR 1987</t>
  </si>
  <si>
    <t>SEP 2017</t>
  </si>
  <si>
    <t>NOV 1977</t>
  </si>
  <si>
    <t>ENE 2016</t>
  </si>
  <si>
    <t>FEB 2002</t>
  </si>
  <si>
    <t>MAR 2018</t>
  </si>
  <si>
    <t>JUN 2020</t>
  </si>
  <si>
    <t>ENE 1974</t>
  </si>
  <si>
    <t>SEP 2016</t>
  </si>
  <si>
    <t>SEP 1988</t>
  </si>
  <si>
    <t>MAY 2020</t>
  </si>
  <si>
    <t>ENE 1984</t>
  </si>
  <si>
    <t>JUN 2014</t>
  </si>
  <si>
    <t>MAY 1981</t>
  </si>
  <si>
    <t>SEP 2015</t>
  </si>
  <si>
    <t>FEB 1983</t>
  </si>
  <si>
    <t>ENE 2019</t>
  </si>
  <si>
    <t>ABR 1966</t>
  </si>
  <si>
    <t>AGO 2005</t>
  </si>
  <si>
    <t>AGO 1963</t>
  </si>
  <si>
    <t>FEB 1998</t>
  </si>
  <si>
    <t>JUN 1964</t>
  </si>
  <si>
    <t>AGO 2004</t>
  </si>
  <si>
    <t>MAY 1969</t>
  </si>
  <si>
    <t>MAY 1999</t>
  </si>
  <si>
    <t>DIC 2013</t>
  </si>
  <si>
    <t>JUL 1973</t>
  </si>
  <si>
    <t>JUL 2009</t>
  </si>
  <si>
    <t>NOV 1972</t>
  </si>
  <si>
    <t>SEP 1976</t>
  </si>
  <si>
    <t>ABR 1984</t>
  </si>
  <si>
    <t>MAY 1973</t>
  </si>
  <si>
    <t>MAY 2001</t>
  </si>
  <si>
    <t>MAY 1972</t>
  </si>
  <si>
    <t>Realizado por:</t>
  </si>
  <si>
    <t>Revisado por:</t>
  </si>
  <si>
    <t>f: ______________________________</t>
  </si>
  <si>
    <t>Ps. Ind. Daniel Jacho Chicaiza</t>
  </si>
  <si>
    <t>Dr. Eckenner Recalde Alava</t>
  </si>
  <si>
    <t xml:space="preserve">Ing. Christian Enrique Sarzoza Romero </t>
  </si>
  <si>
    <t>ANALISTA DE TALENTO HUMANO</t>
  </si>
  <si>
    <t>DIRECTOR ADMINISTRATIVO FINANCIERO (E) EMRAQ-EP</t>
  </si>
  <si>
    <t>2022</t>
  </si>
  <si>
    <t>DETALLE DEL PAGO DE JUBILADOS DE LA EMPRESA PÚBLICA METROPOLITANA DE RASTRO QUITO QUE SE HAN ACOGIDO A LA JUBILACIÓN PATRONAL HASTA EL AÑO 2022</t>
  </si>
  <si>
    <t>DIFERENCIA ANUAL DEL PAGO ACTUAL VS. EL PAGO MEDIANTE ORDENANZA 211:</t>
  </si>
  <si>
    <t>VALOR A PAGAR DE JUNIO 2018 A DIC 2022 MEDIANTE ORDENANZA 211:</t>
  </si>
  <si>
    <t>PROYECCIÓN DEL PAGO PARA LOS JUBILADOS DE LA EMPRESA PÚBLICA METROPOLITANA DE RASTRO QUITO QUE SE HAN ACOGIDO A LA JUBILACIÓN PATRONAL SEGÚN ORDENANZA 211 (PAGO DE JUN 2018 A DIC 2022)</t>
  </si>
  <si>
    <t>1707144463</t>
  </si>
  <si>
    <t>1101742599</t>
  </si>
  <si>
    <t>1704139599</t>
  </si>
  <si>
    <t>1706602875</t>
  </si>
  <si>
    <t>2018</t>
  </si>
  <si>
    <t>2019</t>
  </si>
  <si>
    <t>2021</t>
  </si>
  <si>
    <t>PAGO ACTUAL PENSION DE JUBILACIÓN</t>
  </si>
  <si>
    <t>PAGO ACTUAL  T. SOLIDARIA</t>
  </si>
  <si>
    <t>VALOR PAGADO EN EL AÑO 2018</t>
  </si>
  <si>
    <t>VALOR PAGADO EN EL AÑO 2020</t>
  </si>
  <si>
    <t>VALOR PAGADO EN EL AÑO 2021</t>
  </si>
  <si>
    <t>VALOR PAGADO Y POR PAGAR EN EL AÑO 2022</t>
  </si>
  <si>
    <t>TOTAL PAGADO</t>
  </si>
  <si>
    <t>TOTAL</t>
  </si>
  <si>
    <t>TOTAL PENDIENTE DE PAGO</t>
  </si>
  <si>
    <t>TIEMPO DE SERVICIO</t>
  </si>
  <si>
    <t>VALOR POR PAGAR EN EL AÑO 2023</t>
  </si>
  <si>
    <t>TOTAL PAGADO Y PRESUPUESTO DE LA EMRAQ-EP</t>
  </si>
  <si>
    <r>
      <t>VALOR PAGADO EN EL AÑO</t>
    </r>
    <r>
      <rPr>
        <b/>
        <u val="singleAccounting"/>
        <sz val="8"/>
        <color theme="1"/>
        <rFont val="Calibri"/>
        <family val="2"/>
        <scheme val="minor"/>
      </rPr>
      <t xml:space="preserve"> 2019</t>
    </r>
  </si>
  <si>
    <t>VALOR DEL AÑO 2018 DE JUBILACIÓN PATRONAL CONFORME ORDENANZA 211
$386,00</t>
  </si>
  <si>
    <t>VALOR DEL AÑO 2019 DE JUBILACIÓN PATRONAL CONFORME ORDENANZA 211
$394,00</t>
  </si>
  <si>
    <t>VALOR DEL AÑO 2020 DE JUBILACIÓN PATRONAL
CONFORME ORDENANZA 211
$400,00</t>
  </si>
  <si>
    <t>VALOR DEL AÑO 2021 DE JUBILACIÓN PATRONAL CONFORME ORDENANZA 211
$400,00</t>
  </si>
  <si>
    <t>VALOR DEL AÑO 2022 DE JUBILACIÓN PATRONAL CONFORME ORDENANZA 211 
$425,00</t>
  </si>
  <si>
    <t>VALOR DEL AÑO 2023 DE JUBILACIÓN PATRONAL CONFORME ORDENANZA 211 
$425,00 APRX</t>
  </si>
  <si>
    <t>TOTAL PAGO POR JUBILACIÓN PATRONAL CONFORME ORDENANZA 211</t>
  </si>
  <si>
    <t>DIFERENCIA EN PRESUPUESTO PARA PAGAR OBLIGACIONES DERIVADAS DE LA ORDENANZA 211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</si>
</sst>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quot;$&quot;* #,##0.00_ ;_ &quot;$&quot;* \-#,##0.00_ ;_ &quot;$&quot;* &quot;-&quot;??_ ;_ @_ "/>
    <numFmt numFmtId="164" formatCode="_(&quot;$&quot;\ * #,##0.00_);_(&quot;$&quot;\ * \(#,##0.00\);_(&quot;$&quot;\ * &quot;-&quot;??_);_(@_)"/>
    <numFmt numFmtId="165" formatCode="&quot;$&quot;\ #,##0.00"/>
  </numFmts>
  <fonts count="17" x14ac:knownFonts="1">
    <font>
      <sz val="11"/>
      <color theme="1"/>
      <name val="Calibri"/>
      <family val="2"/>
      <scheme val="minor"/>
    </font>
    <font>
      <sz val="10"/>
      <color theme="1"/>
      <name val="Calibri"/>
      <family val="2"/>
      <scheme val="minor"/>
    </font>
    <font>
      <b/>
      <sz val="8"/>
      <color theme="1"/>
      <name val="Calibri"/>
      <family val="2"/>
      <scheme val="minor"/>
    </font>
    <font>
      <sz val="8"/>
      <color theme="1"/>
      <name val="Calibri"/>
      <family val="2"/>
      <scheme val="minor"/>
    </font>
    <font>
      <b/>
      <u/>
      <sz val="10"/>
      <color theme="1"/>
      <name val="Calibri"/>
      <family val="2"/>
      <scheme val="minor"/>
    </font>
    <font>
      <sz val="11"/>
      <color theme="1"/>
      <name val="Calibri"/>
      <family val="2"/>
      <scheme val="minor"/>
    </font>
    <font>
      <b/>
      <u/>
      <sz val="8"/>
      <color theme="1"/>
      <name val="Calibri"/>
      <family val="2"/>
      <scheme val="minor"/>
    </font>
    <font>
      <b/>
      <sz val="10"/>
      <color theme="1"/>
      <name val="Calibri"/>
      <family val="2"/>
      <scheme val="minor"/>
    </font>
    <font>
      <sz val="12"/>
      <color theme="1"/>
      <name val="Calibri"/>
      <family val="2"/>
      <scheme val="minor"/>
    </font>
    <font>
      <sz val="8"/>
      <color indexed="8"/>
      <name val="Calibri"/>
      <family val="2"/>
      <scheme val="minor"/>
    </font>
    <font>
      <b/>
      <u/>
      <sz val="9"/>
      <color theme="1"/>
      <name val="Calibri"/>
      <family val="2"/>
      <scheme val="minor"/>
    </font>
    <font>
      <sz val="6"/>
      <color theme="1"/>
      <name val="Calibri"/>
      <family val="2"/>
      <scheme val="minor"/>
    </font>
    <font>
      <b/>
      <i/>
      <sz val="6"/>
      <color theme="1"/>
      <name val="Calibri"/>
      <family val="2"/>
      <scheme val="minor"/>
    </font>
    <font>
      <b/>
      <sz val="6"/>
      <color theme="1"/>
      <name val="Calibri"/>
      <family val="2"/>
      <scheme val="minor"/>
    </font>
    <font>
      <b/>
      <sz val="9"/>
      <color theme="1"/>
      <name val="Calibri"/>
      <family val="2"/>
      <scheme val="minor"/>
    </font>
    <font>
      <b/>
      <sz val="9"/>
      <color indexed="81"/>
      <name val="Tahoma"/>
      <family val="2"/>
    </font>
    <font>
      <b/>
      <u val="singleAccounting"/>
      <sz val="8"/>
      <color theme="1"/>
      <name val="Calibri"/>
      <family val="2"/>
      <scheme val="minor"/>
    </font>
  </fonts>
  <fills count="9">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164" fontId="5" fillId="0" borderId="0" applyFont="0" applyFill="0" applyBorder="0" applyAlignment="0" applyProtection="0"/>
  </cellStyleXfs>
  <cellXfs count="140">
    <xf numFmtId="0" fontId="0" fillId="0" borderId="0" xfId="0"/>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0" fontId="3" fillId="0" borderId="0" xfId="0" applyFont="1" applyAlignment="1">
      <alignment horizontal="center" vertical="center"/>
    </xf>
    <xf numFmtId="49" fontId="3" fillId="0" borderId="1" xfId="0" applyNumberFormat="1" applyFont="1" applyBorder="1" applyAlignment="1">
      <alignment horizontal="center" vertical="center"/>
    </xf>
    <xf numFmtId="14" fontId="3" fillId="0" borderId="1" xfId="0" applyNumberFormat="1" applyFont="1" applyFill="1" applyBorder="1" applyAlignment="1">
      <alignment horizontal="center" vertical="center"/>
    </xf>
    <xf numFmtId="49" fontId="3" fillId="0" borderId="0" xfId="0" applyNumberFormat="1" applyFont="1" applyAlignment="1">
      <alignment horizontal="center" vertical="center"/>
    </xf>
    <xf numFmtId="14" fontId="3" fillId="0" borderId="0" xfId="0" applyNumberFormat="1" applyFont="1" applyFill="1" applyAlignment="1">
      <alignment horizontal="center" vertical="center"/>
    </xf>
    <xf numFmtId="2" fontId="3" fillId="0" borderId="0" xfId="0" applyNumberFormat="1"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4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64" fontId="3" fillId="0" borderId="1" xfId="1" applyFont="1" applyBorder="1" applyAlignment="1">
      <alignment horizontal="center" vertical="center"/>
    </xf>
    <xf numFmtId="0" fontId="3" fillId="0" borderId="0" xfId="0" applyFont="1" applyAlignment="1">
      <alignment vertical="center"/>
    </xf>
    <xf numFmtId="0" fontId="3" fillId="0" borderId="0" xfId="0" applyNumberFormat="1" applyFont="1" applyAlignment="1">
      <alignment horizontal="center" vertical="center"/>
    </xf>
    <xf numFmtId="2" fontId="2" fillId="0" borderId="3" xfId="0" applyNumberFormat="1" applyFont="1" applyBorder="1" applyAlignment="1">
      <alignment horizontal="center" vertical="center" wrapText="1"/>
    </xf>
    <xf numFmtId="0" fontId="2" fillId="0" borderId="0" xfId="0" applyFont="1" applyAlignment="1">
      <alignment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165" fontId="1" fillId="0" borderId="1" xfId="1" applyNumberFormat="1" applyFont="1" applyBorder="1" applyAlignment="1">
      <alignment horizontal="right" vertical="center"/>
    </xf>
    <xf numFmtId="165" fontId="1" fillId="0" borderId="2" xfId="1" applyNumberFormat="1" applyFont="1" applyBorder="1" applyAlignment="1">
      <alignment horizontal="right" vertical="center"/>
    </xf>
    <xf numFmtId="165" fontId="7" fillId="2" borderId="4" xfId="1" applyNumberFormat="1" applyFont="1" applyFill="1" applyBorder="1" applyAlignment="1">
      <alignment horizontal="right" vertical="center"/>
    </xf>
    <xf numFmtId="0" fontId="3" fillId="0" borderId="0" xfId="0" applyFont="1" applyAlignment="1">
      <alignment horizontal="center" vertical="center"/>
    </xf>
    <xf numFmtId="165" fontId="3" fillId="0" borderId="0" xfId="0" applyNumberFormat="1" applyFont="1" applyAlignment="1">
      <alignment horizontal="center" vertical="center"/>
    </xf>
    <xf numFmtId="2" fontId="3" fillId="0" borderId="1" xfId="1" applyNumberFormat="1" applyFont="1" applyBorder="1" applyAlignment="1">
      <alignment horizontal="center" vertical="center"/>
    </xf>
    <xf numFmtId="2" fontId="8" fillId="0" borderId="0" xfId="0" applyNumberFormat="1" applyFont="1" applyAlignment="1">
      <alignment horizontal="center" vertical="center"/>
    </xf>
    <xf numFmtId="164" fontId="3" fillId="0" borderId="3" xfId="1" applyFont="1" applyBorder="1" applyAlignment="1">
      <alignment horizontal="center" vertical="center"/>
    </xf>
    <xf numFmtId="164" fontId="3" fillId="0" borderId="4" xfId="1" applyFont="1" applyBorder="1" applyAlignment="1">
      <alignment horizontal="center" vertical="center"/>
    </xf>
    <xf numFmtId="2" fontId="3" fillId="0" borderId="3" xfId="1" applyNumberFormat="1" applyFont="1" applyBorder="1" applyAlignment="1">
      <alignment horizontal="center" vertical="center"/>
    </xf>
    <xf numFmtId="0" fontId="3" fillId="0" borderId="1" xfId="0" applyFont="1" applyFill="1" applyBorder="1" applyAlignment="1">
      <alignment horizontal="left" vertical="center" wrapText="1"/>
    </xf>
    <xf numFmtId="14" fontId="3" fillId="0" borderId="0" xfId="0" applyNumberFormat="1" applyFont="1" applyAlignment="1">
      <alignment horizontal="center" vertical="center"/>
    </xf>
    <xf numFmtId="14" fontId="3" fillId="4" borderId="1" xfId="0" applyNumberFormat="1" applyFont="1" applyFill="1" applyBorder="1" applyAlignment="1">
      <alignment horizontal="center" vertical="center"/>
    </xf>
    <xf numFmtId="14" fontId="9" fillId="4" borderId="1" xfId="0" applyNumberFormat="1" applyFont="1" applyFill="1" applyBorder="1" applyAlignment="1" applyProtection="1">
      <alignment horizontal="center" vertical="center" wrapText="1"/>
    </xf>
    <xf numFmtId="164" fontId="3" fillId="5" borderId="1" xfId="1" applyFont="1" applyFill="1" applyBorder="1" applyAlignment="1">
      <alignment horizontal="center" vertical="center" wrapText="1"/>
    </xf>
    <xf numFmtId="164" fontId="3" fillId="0" borderId="1" xfId="1" applyFont="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9" fontId="9" fillId="0" borderId="1" xfId="0" applyNumberFormat="1" applyFont="1" applyFill="1" applyBorder="1" applyAlignment="1" applyProtection="1">
      <alignment horizontal="center" vertical="center" wrapText="1"/>
    </xf>
    <xf numFmtId="0" fontId="3" fillId="0" borderId="1" xfId="0" applyNumberFormat="1" applyFont="1" applyBorder="1" applyAlignment="1">
      <alignment horizontal="center" vertical="center" wrapText="1"/>
    </xf>
    <xf numFmtId="14" fontId="3" fillId="4" borderId="1" xfId="1" applyNumberFormat="1" applyFont="1" applyFill="1" applyBorder="1" applyAlignment="1">
      <alignment horizontal="center" vertical="center"/>
    </xf>
    <xf numFmtId="164" fontId="3" fillId="3" borderId="1" xfId="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4" fontId="4" fillId="0" borderId="0" xfId="0" applyNumberFormat="1" applyFont="1" applyAlignment="1">
      <alignment horizontal="center" vertical="center" wrapText="1"/>
    </xf>
    <xf numFmtId="2" fontId="2" fillId="2" borderId="1" xfId="0" applyNumberFormat="1" applyFont="1" applyFill="1" applyBorder="1" applyAlignment="1">
      <alignment horizontal="center" vertical="center" wrapText="1"/>
    </xf>
    <xf numFmtId="164" fontId="3" fillId="2" borderId="1" xfId="1" applyFont="1" applyFill="1" applyBorder="1" applyAlignment="1">
      <alignment horizontal="center" vertical="center"/>
    </xf>
    <xf numFmtId="164" fontId="3" fillId="2" borderId="3" xfId="1" applyFont="1" applyFill="1" applyBorder="1" applyAlignment="1">
      <alignment horizontal="center" vertical="center"/>
    </xf>
    <xf numFmtId="164" fontId="3" fillId="2" borderId="4" xfId="1" applyFont="1" applyFill="1" applyBorder="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xf>
    <xf numFmtId="2" fontId="3" fillId="0" borderId="0" xfId="0" applyNumberFormat="1" applyFont="1" applyFill="1" applyAlignment="1">
      <alignment horizontal="center" vertical="center"/>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xf>
    <xf numFmtId="0" fontId="11" fillId="0" borderId="0" xfId="0" applyFont="1" applyAlignment="1">
      <alignment horizontal="center" vertical="center"/>
    </xf>
    <xf numFmtId="2" fontId="11" fillId="0" borderId="0" xfId="0" applyNumberFormat="1" applyFont="1" applyFill="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0" fontId="11" fillId="0" borderId="0" xfId="0" applyFont="1" applyAlignment="1">
      <alignment horizontal="left" vertical="center"/>
    </xf>
    <xf numFmtId="0" fontId="13" fillId="0" borderId="0" xfId="0" applyFont="1" applyAlignment="1">
      <alignment horizontal="left" vertical="center"/>
    </xf>
    <xf numFmtId="2" fontId="4" fillId="0" borderId="0" xfId="0" applyNumberFormat="1" applyFont="1" applyAlignment="1">
      <alignment horizontal="right" vertical="center"/>
    </xf>
    <xf numFmtId="164" fontId="1" fillId="0" borderId="0" xfId="1" applyFont="1" applyAlignment="1">
      <alignment horizontal="center" vertical="center"/>
    </xf>
    <xf numFmtId="0" fontId="3" fillId="0" borderId="1" xfId="0" applyNumberFormat="1" applyFont="1" applyFill="1" applyBorder="1" applyAlignment="1">
      <alignment horizontal="center" vertical="center"/>
    </xf>
    <xf numFmtId="0" fontId="3" fillId="0" borderId="1" xfId="1" applyNumberFormat="1" applyFont="1" applyBorder="1" applyAlignment="1">
      <alignment horizontal="center" vertical="center"/>
    </xf>
    <xf numFmtId="0" fontId="3" fillId="0" borderId="0" xfId="0" applyNumberFormat="1" applyFont="1" applyFill="1" applyAlignment="1">
      <alignment horizontal="center" vertical="center"/>
    </xf>
    <xf numFmtId="164" fontId="3" fillId="0" borderId="1" xfId="1" applyFont="1" applyFill="1" applyBorder="1" applyAlignment="1">
      <alignment horizontal="center" vertical="center"/>
    </xf>
    <xf numFmtId="164" fontId="3" fillId="0" borderId="0" xfId="1" applyFont="1" applyFill="1" applyAlignment="1">
      <alignment horizontal="center" vertical="center"/>
    </xf>
    <xf numFmtId="0" fontId="14" fillId="0" borderId="0" xfId="0" applyNumberFormat="1" applyFont="1" applyFill="1" applyAlignment="1">
      <alignment horizontal="right" vertical="center"/>
    </xf>
    <xf numFmtId="0" fontId="6" fillId="0" borderId="0" xfId="1" applyNumberFormat="1" applyFont="1" applyFill="1" applyAlignment="1">
      <alignment horizontal="center" vertical="center"/>
    </xf>
    <xf numFmtId="0" fontId="6" fillId="0" borderId="0" xfId="0" applyNumberFormat="1" applyFont="1" applyFill="1" applyAlignment="1">
      <alignment horizontal="center" vertical="center"/>
    </xf>
    <xf numFmtId="2" fontId="2" fillId="0" borderId="0" xfId="0" applyNumberFormat="1" applyFont="1" applyAlignment="1">
      <alignment horizontal="center" vertical="center"/>
    </xf>
    <xf numFmtId="164" fontId="3" fillId="0" borderId="5" xfId="1" applyFont="1" applyFill="1" applyBorder="1" applyAlignment="1">
      <alignment horizontal="center" vertical="center"/>
    </xf>
    <xf numFmtId="164" fontId="2" fillId="0" borderId="0" xfId="1" applyFont="1" applyFill="1" applyAlignment="1">
      <alignment horizontal="center" vertical="center"/>
    </xf>
    <xf numFmtId="164" fontId="2" fillId="2" borderId="4" xfId="1" applyFont="1" applyFill="1" applyBorder="1" applyAlignment="1">
      <alignment horizontal="center" vertical="center"/>
    </xf>
    <xf numFmtId="14" fontId="2" fillId="0" borderId="1" xfId="0" applyNumberFormat="1" applyFont="1" applyFill="1" applyBorder="1" applyAlignment="1">
      <alignment horizontal="center" vertical="center" wrapText="1"/>
    </xf>
    <xf numFmtId="164" fontId="3" fillId="0" borderId="0" xfId="0" applyNumberFormat="1" applyFont="1" applyAlignment="1">
      <alignment horizontal="center" vertical="center"/>
    </xf>
    <xf numFmtId="44" fontId="3" fillId="0" borderId="0" xfId="0" applyNumberFormat="1" applyFont="1" applyAlignment="1">
      <alignment horizontal="center" vertical="center"/>
    </xf>
    <xf numFmtId="0" fontId="2" fillId="0" borderId="1" xfId="0" applyFont="1" applyBorder="1" applyAlignment="1">
      <alignment horizontal="left" vertical="center" wrapText="1"/>
    </xf>
    <xf numFmtId="44" fontId="3" fillId="0" borderId="0" xfId="0" applyNumberFormat="1" applyFont="1" applyFill="1" applyAlignment="1">
      <alignment horizontal="center" vertical="center"/>
    </xf>
    <xf numFmtId="164" fontId="3" fillId="0" borderId="0" xfId="1" applyFont="1" applyAlignment="1">
      <alignment horizontal="center" vertical="center"/>
    </xf>
    <xf numFmtId="164" fontId="11" fillId="0" borderId="0" xfId="1" applyFont="1" applyFill="1" applyAlignment="1">
      <alignment horizontal="center" vertical="center"/>
    </xf>
    <xf numFmtId="0" fontId="0" fillId="0" borderId="0" xfId="0" applyAlignment="1">
      <alignment horizontal="center" vertical="center"/>
    </xf>
    <xf numFmtId="14" fontId="2" fillId="0"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xf>
    <xf numFmtId="164" fontId="3" fillId="0" borderId="6" xfId="1" applyFont="1" applyFill="1" applyBorder="1" applyAlignment="1">
      <alignment horizontal="center" vertical="center"/>
    </xf>
    <xf numFmtId="164" fontId="3" fillId="0" borderId="7" xfId="1" applyFont="1" applyFill="1" applyBorder="1" applyAlignment="1">
      <alignment horizontal="center" vertical="center"/>
    </xf>
    <xf numFmtId="164" fontId="3" fillId="0" borderId="8" xfId="1" applyFont="1" applyFill="1" applyBorder="1" applyAlignment="1">
      <alignment horizontal="center" vertical="center"/>
    </xf>
    <xf numFmtId="164" fontId="3" fillId="0" borderId="9" xfId="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7" xfId="1" applyNumberFormat="1" applyFont="1" applyBorder="1" applyAlignment="1">
      <alignment horizontal="center" vertical="center"/>
    </xf>
    <xf numFmtId="0" fontId="3" fillId="0" borderId="8"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0" xfId="1" applyNumberFormat="1" applyFont="1" applyBorder="1" applyAlignment="1">
      <alignment horizontal="center" vertical="center"/>
    </xf>
    <xf numFmtId="0" fontId="3" fillId="0" borderId="9" xfId="1" applyNumberFormat="1" applyFont="1" applyBorder="1" applyAlignment="1">
      <alignment horizontal="center" vertical="center"/>
    </xf>
    <xf numFmtId="164" fontId="3" fillId="0" borderId="6" xfId="1" applyFont="1" applyBorder="1" applyAlignment="1">
      <alignment horizontal="center" vertical="center"/>
    </xf>
    <xf numFmtId="164" fontId="2" fillId="6" borderId="7" xfId="1" applyFont="1" applyFill="1" applyBorder="1" applyAlignment="1">
      <alignment horizontal="center" vertical="center"/>
    </xf>
    <xf numFmtId="164" fontId="16" fillId="0" borderId="12" xfId="1" applyFont="1" applyFill="1" applyBorder="1" applyAlignment="1">
      <alignment horizontal="center" vertical="center"/>
    </xf>
    <xf numFmtId="164" fontId="16" fillId="0" borderId="13" xfId="1" applyFont="1" applyFill="1" applyBorder="1" applyAlignment="1">
      <alignment horizontal="center" vertical="center"/>
    </xf>
    <xf numFmtId="164" fontId="2" fillId="6" borderId="14" xfId="1" applyFont="1" applyFill="1" applyBorder="1" applyAlignment="1">
      <alignment horizontal="center" vertical="center"/>
    </xf>
    <xf numFmtId="164" fontId="3" fillId="0" borderId="15" xfId="1" applyFont="1" applyBorder="1" applyAlignment="1">
      <alignment horizontal="center" vertical="center"/>
    </xf>
    <xf numFmtId="164" fontId="16" fillId="6" borderId="16" xfId="1" applyFont="1" applyFill="1" applyBorder="1" applyAlignment="1">
      <alignment horizontal="center" vertical="center"/>
    </xf>
    <xf numFmtId="164" fontId="7" fillId="2" borderId="16" xfId="1" applyFont="1" applyFill="1" applyBorder="1" applyAlignment="1">
      <alignment horizontal="center" vertical="center"/>
    </xf>
    <xf numFmtId="164" fontId="3" fillId="0" borderId="15" xfId="1" applyFont="1" applyFill="1" applyBorder="1" applyAlignment="1">
      <alignment horizontal="center" vertical="center"/>
    </xf>
    <xf numFmtId="164" fontId="3" fillId="0" borderId="3" xfId="1" applyFont="1" applyFill="1" applyBorder="1" applyAlignment="1">
      <alignment horizontal="center" vertical="center"/>
    </xf>
    <xf numFmtId="164" fontId="3" fillId="0" borderId="17" xfId="1" applyFont="1" applyFill="1" applyBorder="1" applyAlignment="1">
      <alignment horizontal="center" vertical="center"/>
    </xf>
    <xf numFmtId="164" fontId="3" fillId="0" borderId="18" xfId="1" applyFont="1" applyFill="1" applyBorder="1" applyAlignment="1">
      <alignment horizontal="center" vertical="center"/>
    </xf>
    <xf numFmtId="0" fontId="3" fillId="0" borderId="17"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19" xfId="1" applyNumberFormat="1" applyFont="1" applyBorder="1" applyAlignment="1">
      <alignment horizontal="center" vertical="center"/>
    </xf>
    <xf numFmtId="0" fontId="3" fillId="0" borderId="18" xfId="1" applyNumberFormat="1" applyFont="1" applyBorder="1" applyAlignment="1">
      <alignment horizontal="center" vertical="center"/>
    </xf>
    <xf numFmtId="164" fontId="3" fillId="0" borderId="17" xfId="1" applyFont="1" applyBorder="1" applyAlignment="1">
      <alignment horizontal="center" vertical="center"/>
    </xf>
    <xf numFmtId="164" fontId="3" fillId="0" borderId="19" xfId="1" applyFont="1" applyBorder="1" applyAlignment="1">
      <alignment horizontal="center" vertical="center"/>
    </xf>
    <xf numFmtId="164" fontId="2" fillId="6" borderId="18" xfId="1" applyFont="1" applyFill="1" applyBorder="1" applyAlignment="1">
      <alignment horizontal="center" vertical="center"/>
    </xf>
    <xf numFmtId="164" fontId="3" fillId="0" borderId="19" xfId="1" applyFont="1" applyFill="1" applyBorder="1" applyAlignment="1">
      <alignment horizontal="center" vertical="center"/>
    </xf>
    <xf numFmtId="49" fontId="2" fillId="6" borderId="22" xfId="0" applyNumberFormat="1" applyFont="1" applyFill="1" applyBorder="1" applyAlignment="1">
      <alignment horizontal="center" vertical="center" wrapText="1"/>
    </xf>
    <xf numFmtId="2" fontId="2" fillId="6" borderId="22" xfId="0" applyNumberFormat="1" applyFont="1" applyFill="1" applyBorder="1" applyAlignment="1">
      <alignment horizontal="center" vertical="center" wrapText="1"/>
    </xf>
    <xf numFmtId="2" fontId="6" fillId="2" borderId="4" xfId="0" applyNumberFormat="1" applyFont="1" applyFill="1" applyBorder="1" applyAlignment="1">
      <alignment horizontal="center" vertical="center" wrapText="1"/>
    </xf>
    <xf numFmtId="14" fontId="2" fillId="7" borderId="21" xfId="0" applyNumberFormat="1" applyFont="1" applyFill="1" applyBorder="1" applyAlignment="1">
      <alignment horizontal="center" vertical="center" wrapText="1"/>
    </xf>
    <xf numFmtId="14" fontId="2" fillId="7" borderId="22" xfId="0" applyNumberFormat="1" applyFont="1" applyFill="1" applyBorder="1" applyAlignment="1">
      <alignment horizontal="center" vertical="center" wrapText="1"/>
    </xf>
    <xf numFmtId="49" fontId="2" fillId="8" borderId="21"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wrapText="1"/>
    </xf>
    <xf numFmtId="49" fontId="2" fillId="8" borderId="22" xfId="0" applyNumberFormat="1" applyFont="1" applyFill="1" applyBorder="1" applyAlignment="1">
      <alignment horizontal="center" vertical="center" wrapText="1"/>
    </xf>
    <xf numFmtId="164" fontId="2" fillId="6" borderId="21" xfId="1" applyFont="1" applyFill="1" applyBorder="1" applyAlignment="1">
      <alignment horizontal="center" vertical="center" wrapText="1"/>
    </xf>
    <xf numFmtId="164" fontId="2" fillId="6" borderId="23" xfId="1" applyFont="1" applyFill="1" applyBorder="1" applyAlignment="1">
      <alignment horizontal="center" vertical="center" wrapText="1"/>
    </xf>
    <xf numFmtId="49" fontId="2" fillId="6" borderId="23" xfId="0" applyNumberFormat="1" applyFont="1" applyFill="1" applyBorder="1" applyAlignment="1">
      <alignment horizontal="center" vertical="center" wrapText="1"/>
    </xf>
    <xf numFmtId="2" fontId="2" fillId="6" borderId="21" xfId="0" applyNumberFormat="1" applyFont="1" applyFill="1" applyBorder="1" applyAlignment="1">
      <alignment horizontal="center" vertical="center" wrapText="1"/>
    </xf>
    <xf numFmtId="2" fontId="2" fillId="6" borderId="23" xfId="0" applyNumberFormat="1" applyFont="1" applyFill="1" applyBorder="1" applyAlignment="1">
      <alignment horizontal="center" vertical="center" wrapText="1"/>
    </xf>
    <xf numFmtId="164" fontId="2" fillId="2" borderId="20" xfId="1" applyFont="1" applyFill="1" applyBorder="1" applyAlignment="1">
      <alignment horizontal="center" vertical="center"/>
    </xf>
    <xf numFmtId="164" fontId="2" fillId="2" borderId="11" xfId="1" applyFont="1" applyFill="1" applyBorder="1" applyAlignment="1">
      <alignment horizontal="center" vertical="center"/>
    </xf>
    <xf numFmtId="49" fontId="4" fillId="0" borderId="0" xfId="0" applyNumberFormat="1" applyFont="1" applyAlignment="1">
      <alignment horizontal="center" vertical="center" wrapText="1"/>
    </xf>
    <xf numFmtId="49" fontId="10"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cellXfs>
  <cellStyles count="2">
    <cellStyle name="Moneda" xfId="1" builtinId="4"/>
    <cellStyle name="Normal" xfId="0" builtinId="0"/>
  </cellStyles>
  <dxfs count="5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topLeftCell="A41" zoomScale="115" zoomScaleNormal="115" zoomScaleSheetLayoutView="115" workbookViewId="0">
      <selection activeCell="E4" sqref="E4"/>
    </sheetView>
  </sheetViews>
  <sheetFormatPr baseColWidth="10" defaultColWidth="11.42578125" defaultRowHeight="11.25" x14ac:dyDescent="0.25"/>
  <cols>
    <col min="1" max="1" width="4.42578125" style="8" customWidth="1"/>
    <col min="2" max="2" width="9.5703125" style="11" customWidth="1"/>
    <col min="3" max="3" width="19" style="5" customWidth="1"/>
    <col min="4" max="4" width="13.5703125" style="5" customWidth="1"/>
    <col min="5" max="7" width="10.7109375" style="9" customWidth="1"/>
    <col min="8" max="8" width="12.7109375" style="10" customWidth="1"/>
    <col min="9" max="9" width="12.28515625" style="10" customWidth="1"/>
    <col min="10" max="10" width="12.7109375" style="10" customWidth="1"/>
    <col min="11" max="11" width="12" style="10" customWidth="1"/>
    <col min="12" max="12" width="13.7109375" style="10" customWidth="1"/>
    <col min="13" max="16384" width="11.42578125" style="5"/>
  </cols>
  <sheetData>
    <row r="1" spans="1:12" ht="48" customHeight="1" x14ac:dyDescent="0.25">
      <c r="A1" s="133" t="s">
        <v>90</v>
      </c>
      <c r="B1" s="133"/>
      <c r="C1" s="133"/>
      <c r="D1" s="133"/>
      <c r="E1" s="133"/>
      <c r="F1" s="133"/>
      <c r="G1" s="133"/>
      <c r="H1" s="133"/>
      <c r="I1" s="133"/>
      <c r="J1" s="133"/>
      <c r="K1" s="133"/>
      <c r="L1" s="133"/>
    </row>
    <row r="2" spans="1:12" ht="8.25" customHeight="1" x14ac:dyDescent="0.25"/>
    <row r="3" spans="1:12" ht="79.5" customHeight="1" x14ac:dyDescent="0.25">
      <c r="A3" s="1" t="s">
        <v>91</v>
      </c>
      <c r="B3" s="1" t="s">
        <v>43</v>
      </c>
      <c r="C3" s="2" t="s">
        <v>85</v>
      </c>
      <c r="D3" s="2" t="s">
        <v>86</v>
      </c>
      <c r="E3" s="3" t="s">
        <v>82</v>
      </c>
      <c r="F3" s="3" t="s">
        <v>84</v>
      </c>
      <c r="G3" s="4" t="s">
        <v>172</v>
      </c>
      <c r="H3" s="47" t="s">
        <v>87</v>
      </c>
      <c r="I3" s="4" t="s">
        <v>88</v>
      </c>
      <c r="J3" s="4" t="s">
        <v>145</v>
      </c>
      <c r="K3" s="4" t="s">
        <v>146</v>
      </c>
      <c r="L3" s="19" t="s">
        <v>140</v>
      </c>
    </row>
    <row r="4" spans="1:12" ht="24.95" customHeight="1" x14ac:dyDescent="0.25">
      <c r="A4" s="6" t="s">
        <v>92</v>
      </c>
      <c r="B4" s="13" t="s">
        <v>155</v>
      </c>
      <c r="C4" s="14" t="s">
        <v>151</v>
      </c>
      <c r="D4" s="15" t="s">
        <v>11</v>
      </c>
      <c r="E4" s="7">
        <v>43830</v>
      </c>
      <c r="F4" s="7">
        <v>43831</v>
      </c>
      <c r="G4" s="28">
        <v>12</v>
      </c>
      <c r="H4" s="48">
        <v>20</v>
      </c>
      <c r="I4" s="16">
        <v>0</v>
      </c>
      <c r="J4" s="28">
        <f>+H4/12</f>
        <v>1.6666666666666667</v>
      </c>
      <c r="K4" s="16">
        <f>+(33.3333333333333)</f>
        <v>33.3333333333333</v>
      </c>
      <c r="L4" s="16">
        <f>+(H4+I4+J4+K4)*G4</f>
        <v>659.99999999999966</v>
      </c>
    </row>
    <row r="5" spans="1:12" ht="24.95" customHeight="1" x14ac:dyDescent="0.25">
      <c r="A5" s="6" t="s">
        <v>93</v>
      </c>
      <c r="B5" s="13" t="s">
        <v>44</v>
      </c>
      <c r="C5" s="14" t="s">
        <v>3</v>
      </c>
      <c r="D5" s="15" t="s">
        <v>11</v>
      </c>
      <c r="E5" s="7">
        <v>41274</v>
      </c>
      <c r="F5" s="7">
        <v>41275</v>
      </c>
      <c r="G5" s="28">
        <v>12</v>
      </c>
      <c r="H5" s="48">
        <v>20</v>
      </c>
      <c r="I5" s="16">
        <v>0</v>
      </c>
      <c r="J5" s="28">
        <f t="shared" ref="J5:J51" si="0">+H5/12</f>
        <v>1.6666666666666667</v>
      </c>
      <c r="K5" s="16">
        <f t="shared" ref="K5:K51" si="1">+(33.3333333333333)</f>
        <v>33.3333333333333</v>
      </c>
      <c r="L5" s="16">
        <f t="shared" ref="L5:L51" si="2">+(H5+I5+J5+K5)*G5</f>
        <v>659.99999999999966</v>
      </c>
    </row>
    <row r="6" spans="1:12" ht="24.95" customHeight="1" x14ac:dyDescent="0.25">
      <c r="A6" s="6" t="s">
        <v>94</v>
      </c>
      <c r="B6" s="13" t="s">
        <v>156</v>
      </c>
      <c r="C6" s="14" t="s">
        <v>152</v>
      </c>
      <c r="D6" s="15" t="s">
        <v>11</v>
      </c>
      <c r="E6" s="7">
        <v>43830</v>
      </c>
      <c r="F6" s="7">
        <v>43831</v>
      </c>
      <c r="G6" s="28">
        <v>12</v>
      </c>
      <c r="H6" s="48">
        <v>20</v>
      </c>
      <c r="I6" s="16">
        <v>0</v>
      </c>
      <c r="J6" s="28">
        <f t="shared" si="0"/>
        <v>1.6666666666666667</v>
      </c>
      <c r="K6" s="16">
        <f t="shared" si="1"/>
        <v>33.3333333333333</v>
      </c>
      <c r="L6" s="16">
        <f t="shared" si="2"/>
        <v>659.99999999999966</v>
      </c>
    </row>
    <row r="7" spans="1:12" ht="24.95" customHeight="1" x14ac:dyDescent="0.25">
      <c r="A7" s="6" t="s">
        <v>95</v>
      </c>
      <c r="B7" s="13" t="s">
        <v>45</v>
      </c>
      <c r="C7" s="14" t="s">
        <v>12</v>
      </c>
      <c r="D7" s="15" t="s">
        <v>11</v>
      </c>
      <c r="E7" s="7">
        <v>37824</v>
      </c>
      <c r="F7" s="7">
        <v>38473</v>
      </c>
      <c r="G7" s="28">
        <v>12</v>
      </c>
      <c r="H7" s="48">
        <v>32.67</v>
      </c>
      <c r="I7" s="16">
        <v>0</v>
      </c>
      <c r="J7" s="28">
        <f t="shared" si="0"/>
        <v>2.7225000000000001</v>
      </c>
      <c r="K7" s="16">
        <f t="shared" si="1"/>
        <v>33.3333333333333</v>
      </c>
      <c r="L7" s="16">
        <f t="shared" si="2"/>
        <v>824.70999999999958</v>
      </c>
    </row>
    <row r="8" spans="1:12" ht="24.95" customHeight="1" x14ac:dyDescent="0.25">
      <c r="A8" s="6" t="s">
        <v>96</v>
      </c>
      <c r="B8" s="13" t="s">
        <v>46</v>
      </c>
      <c r="C8" s="14" t="s">
        <v>14</v>
      </c>
      <c r="D8" s="15" t="s">
        <v>11</v>
      </c>
      <c r="E8" s="7">
        <v>43295</v>
      </c>
      <c r="F8" s="7">
        <v>43282</v>
      </c>
      <c r="G8" s="28">
        <v>12</v>
      </c>
      <c r="H8" s="48">
        <v>20</v>
      </c>
      <c r="I8" s="16">
        <v>0</v>
      </c>
      <c r="J8" s="28">
        <f t="shared" si="0"/>
        <v>1.6666666666666667</v>
      </c>
      <c r="K8" s="16">
        <f t="shared" si="1"/>
        <v>33.3333333333333</v>
      </c>
      <c r="L8" s="16">
        <f t="shared" si="2"/>
        <v>659.99999999999966</v>
      </c>
    </row>
    <row r="9" spans="1:12" ht="24.95" customHeight="1" x14ac:dyDescent="0.25">
      <c r="A9" s="6" t="s">
        <v>97</v>
      </c>
      <c r="B9" s="13" t="s">
        <v>132</v>
      </c>
      <c r="C9" s="14" t="s">
        <v>130</v>
      </c>
      <c r="D9" s="15" t="s">
        <v>133</v>
      </c>
      <c r="E9" s="7">
        <v>43616</v>
      </c>
      <c r="F9" s="7">
        <v>43617</v>
      </c>
      <c r="G9" s="28">
        <v>12</v>
      </c>
      <c r="H9" s="48">
        <v>20</v>
      </c>
      <c r="I9" s="16">
        <v>0</v>
      </c>
      <c r="J9" s="28">
        <f t="shared" si="0"/>
        <v>1.6666666666666667</v>
      </c>
      <c r="K9" s="16">
        <f t="shared" si="1"/>
        <v>33.3333333333333</v>
      </c>
      <c r="L9" s="16">
        <f t="shared" si="2"/>
        <v>659.99999999999966</v>
      </c>
    </row>
    <row r="10" spans="1:12" ht="24.95" customHeight="1" x14ac:dyDescent="0.25">
      <c r="A10" s="6" t="s">
        <v>98</v>
      </c>
      <c r="B10" s="13" t="s">
        <v>48</v>
      </c>
      <c r="C10" s="14" t="s">
        <v>16</v>
      </c>
      <c r="D10" s="15" t="s">
        <v>11</v>
      </c>
      <c r="E10" s="7">
        <v>43096</v>
      </c>
      <c r="F10" s="7">
        <v>43101</v>
      </c>
      <c r="G10" s="28">
        <v>12</v>
      </c>
      <c r="H10" s="48">
        <v>20</v>
      </c>
      <c r="I10" s="16">
        <v>0</v>
      </c>
      <c r="J10" s="28">
        <f t="shared" si="0"/>
        <v>1.6666666666666667</v>
      </c>
      <c r="K10" s="16">
        <f t="shared" si="1"/>
        <v>33.3333333333333</v>
      </c>
      <c r="L10" s="16">
        <f t="shared" si="2"/>
        <v>659.99999999999966</v>
      </c>
    </row>
    <row r="11" spans="1:12" ht="24.95" customHeight="1" x14ac:dyDescent="0.25">
      <c r="A11" s="6" t="s">
        <v>99</v>
      </c>
      <c r="B11" s="13" t="s">
        <v>49</v>
      </c>
      <c r="C11" s="14" t="s">
        <v>17</v>
      </c>
      <c r="D11" s="15" t="s">
        <v>11</v>
      </c>
      <c r="E11" s="7">
        <v>39691</v>
      </c>
      <c r="F11" s="7">
        <v>39692</v>
      </c>
      <c r="G11" s="28">
        <v>12</v>
      </c>
      <c r="H11" s="48">
        <v>22.67</v>
      </c>
      <c r="I11" s="16">
        <v>70</v>
      </c>
      <c r="J11" s="28">
        <f t="shared" si="0"/>
        <v>1.8891666666666669</v>
      </c>
      <c r="K11" s="16">
        <f t="shared" si="1"/>
        <v>33.3333333333333</v>
      </c>
      <c r="L11" s="16">
        <f t="shared" si="2"/>
        <v>1534.7099999999996</v>
      </c>
    </row>
    <row r="12" spans="1:12" s="26" customFormat="1" ht="24.95" customHeight="1" x14ac:dyDescent="0.25">
      <c r="A12" s="6" t="s">
        <v>100</v>
      </c>
      <c r="B12" s="13" t="s">
        <v>50</v>
      </c>
      <c r="C12" s="14" t="s">
        <v>18</v>
      </c>
      <c r="D12" s="15" t="s">
        <v>11</v>
      </c>
      <c r="E12" s="7">
        <v>40908</v>
      </c>
      <c r="F12" s="7">
        <v>41244</v>
      </c>
      <c r="G12" s="28">
        <v>12</v>
      </c>
      <c r="H12" s="48">
        <v>20</v>
      </c>
      <c r="I12" s="16">
        <v>0</v>
      </c>
      <c r="J12" s="28">
        <f t="shared" si="0"/>
        <v>1.6666666666666667</v>
      </c>
      <c r="K12" s="16">
        <f t="shared" si="1"/>
        <v>33.3333333333333</v>
      </c>
      <c r="L12" s="16">
        <f t="shared" si="2"/>
        <v>659.99999999999966</v>
      </c>
    </row>
    <row r="13" spans="1:12" ht="24.95" customHeight="1" x14ac:dyDescent="0.25">
      <c r="A13" s="6" t="s">
        <v>101</v>
      </c>
      <c r="B13" s="13" t="s">
        <v>52</v>
      </c>
      <c r="C13" s="14" t="s">
        <v>20</v>
      </c>
      <c r="D13" s="15" t="s">
        <v>11</v>
      </c>
      <c r="E13" s="7">
        <v>40908</v>
      </c>
      <c r="F13" s="7">
        <v>41244</v>
      </c>
      <c r="G13" s="28">
        <v>12</v>
      </c>
      <c r="H13" s="48">
        <v>20</v>
      </c>
      <c r="I13" s="16">
        <v>0</v>
      </c>
      <c r="J13" s="28">
        <f t="shared" si="0"/>
        <v>1.6666666666666667</v>
      </c>
      <c r="K13" s="16">
        <f t="shared" si="1"/>
        <v>33.3333333333333</v>
      </c>
      <c r="L13" s="16">
        <f t="shared" si="2"/>
        <v>659.99999999999966</v>
      </c>
    </row>
    <row r="14" spans="1:12" ht="24.95" customHeight="1" x14ac:dyDescent="0.25">
      <c r="A14" s="6" t="s">
        <v>102</v>
      </c>
      <c r="B14" s="13" t="s">
        <v>53</v>
      </c>
      <c r="C14" s="14" t="s">
        <v>21</v>
      </c>
      <c r="D14" s="15" t="s">
        <v>11</v>
      </c>
      <c r="E14" s="7">
        <v>39658</v>
      </c>
      <c r="F14" s="7">
        <v>39661</v>
      </c>
      <c r="G14" s="28">
        <v>12</v>
      </c>
      <c r="H14" s="48">
        <v>22.67</v>
      </c>
      <c r="I14" s="16">
        <v>70</v>
      </c>
      <c r="J14" s="28">
        <f t="shared" si="0"/>
        <v>1.8891666666666669</v>
      </c>
      <c r="K14" s="16">
        <f t="shared" si="1"/>
        <v>33.3333333333333</v>
      </c>
      <c r="L14" s="16">
        <f t="shared" si="2"/>
        <v>1534.7099999999996</v>
      </c>
    </row>
    <row r="15" spans="1:12" ht="24.95" customHeight="1" x14ac:dyDescent="0.25">
      <c r="A15" s="6" t="s">
        <v>103</v>
      </c>
      <c r="B15" s="13" t="s">
        <v>54</v>
      </c>
      <c r="C15" s="14" t="s">
        <v>22</v>
      </c>
      <c r="D15" s="15" t="s">
        <v>11</v>
      </c>
      <c r="E15" s="7">
        <v>41274</v>
      </c>
      <c r="F15" s="7">
        <v>41275</v>
      </c>
      <c r="G15" s="28">
        <v>12</v>
      </c>
      <c r="H15" s="48">
        <v>20</v>
      </c>
      <c r="I15" s="16">
        <v>0</v>
      </c>
      <c r="J15" s="28">
        <f t="shared" si="0"/>
        <v>1.6666666666666667</v>
      </c>
      <c r="K15" s="16">
        <f t="shared" si="1"/>
        <v>33.3333333333333</v>
      </c>
      <c r="L15" s="16">
        <f t="shared" si="2"/>
        <v>659.99999999999966</v>
      </c>
    </row>
    <row r="16" spans="1:12" ht="24.95" customHeight="1" x14ac:dyDescent="0.25">
      <c r="A16" s="6" t="s">
        <v>104</v>
      </c>
      <c r="B16" s="13" t="s">
        <v>55</v>
      </c>
      <c r="C16" s="14" t="s">
        <v>1</v>
      </c>
      <c r="D16" s="15" t="s">
        <v>11</v>
      </c>
      <c r="E16" s="7">
        <v>41440</v>
      </c>
      <c r="F16" s="7">
        <v>41456</v>
      </c>
      <c r="G16" s="28">
        <v>12</v>
      </c>
      <c r="H16" s="48">
        <v>20</v>
      </c>
      <c r="I16" s="16">
        <v>0</v>
      </c>
      <c r="J16" s="28">
        <f t="shared" si="0"/>
        <v>1.6666666666666667</v>
      </c>
      <c r="K16" s="16">
        <f t="shared" si="1"/>
        <v>33.3333333333333</v>
      </c>
      <c r="L16" s="16">
        <f t="shared" si="2"/>
        <v>659.99999999999966</v>
      </c>
    </row>
    <row r="17" spans="1:12" ht="24.95" customHeight="1" x14ac:dyDescent="0.25">
      <c r="A17" s="6" t="s">
        <v>105</v>
      </c>
      <c r="B17" s="13" t="s">
        <v>56</v>
      </c>
      <c r="C17" s="14" t="s">
        <v>0</v>
      </c>
      <c r="D17" s="15" t="s">
        <v>11</v>
      </c>
      <c r="E17" s="7">
        <v>39325</v>
      </c>
      <c r="F17" s="7">
        <v>39326</v>
      </c>
      <c r="G17" s="28">
        <v>12</v>
      </c>
      <c r="H17" s="48">
        <v>22.67</v>
      </c>
      <c r="I17" s="16">
        <v>70</v>
      </c>
      <c r="J17" s="28">
        <f t="shared" si="0"/>
        <v>1.8891666666666669</v>
      </c>
      <c r="K17" s="16">
        <f t="shared" si="1"/>
        <v>33.3333333333333</v>
      </c>
      <c r="L17" s="16">
        <f t="shared" si="2"/>
        <v>1534.7099999999996</v>
      </c>
    </row>
    <row r="18" spans="1:12" ht="24.95" customHeight="1" x14ac:dyDescent="0.25">
      <c r="A18" s="6" t="s">
        <v>106</v>
      </c>
      <c r="B18" s="13" t="s">
        <v>57</v>
      </c>
      <c r="C18" s="14" t="s">
        <v>23</v>
      </c>
      <c r="D18" s="15" t="s">
        <v>11</v>
      </c>
      <c r="E18" s="7">
        <v>41274</v>
      </c>
      <c r="F18" s="7">
        <v>41275</v>
      </c>
      <c r="G18" s="28">
        <v>12</v>
      </c>
      <c r="H18" s="48">
        <v>20</v>
      </c>
      <c r="I18" s="16">
        <v>0</v>
      </c>
      <c r="J18" s="28">
        <f t="shared" si="0"/>
        <v>1.6666666666666667</v>
      </c>
      <c r="K18" s="16">
        <f t="shared" si="1"/>
        <v>33.3333333333333</v>
      </c>
      <c r="L18" s="16">
        <f t="shared" si="2"/>
        <v>659.99999999999966</v>
      </c>
    </row>
    <row r="19" spans="1:12" ht="24.95" customHeight="1" x14ac:dyDescent="0.25">
      <c r="A19" s="6" t="s">
        <v>107</v>
      </c>
      <c r="B19" s="13" t="s">
        <v>59</v>
      </c>
      <c r="C19" s="14" t="s">
        <v>25</v>
      </c>
      <c r="D19" s="15" t="s">
        <v>11</v>
      </c>
      <c r="E19" s="7" t="s">
        <v>83</v>
      </c>
      <c r="F19" s="7">
        <v>41244</v>
      </c>
      <c r="G19" s="28">
        <v>12</v>
      </c>
      <c r="H19" s="48">
        <v>20</v>
      </c>
      <c r="I19" s="16">
        <v>0</v>
      </c>
      <c r="J19" s="28">
        <f t="shared" si="0"/>
        <v>1.6666666666666667</v>
      </c>
      <c r="K19" s="16">
        <f t="shared" si="1"/>
        <v>33.3333333333333</v>
      </c>
      <c r="L19" s="16">
        <f t="shared" si="2"/>
        <v>659.99999999999966</v>
      </c>
    </row>
    <row r="20" spans="1:12" s="26" customFormat="1" ht="24.95" customHeight="1" x14ac:dyDescent="0.25">
      <c r="A20" s="6" t="s">
        <v>108</v>
      </c>
      <c r="B20" s="13" t="s">
        <v>134</v>
      </c>
      <c r="C20" s="14" t="s">
        <v>131</v>
      </c>
      <c r="D20" s="15" t="s">
        <v>11</v>
      </c>
      <c r="E20" s="7">
        <v>43677</v>
      </c>
      <c r="F20" s="7">
        <v>43678</v>
      </c>
      <c r="G20" s="28">
        <v>12</v>
      </c>
      <c r="H20" s="48">
        <v>20</v>
      </c>
      <c r="I20" s="16">
        <v>0</v>
      </c>
      <c r="J20" s="28">
        <f t="shared" si="0"/>
        <v>1.6666666666666667</v>
      </c>
      <c r="K20" s="16">
        <f t="shared" si="1"/>
        <v>33.3333333333333</v>
      </c>
      <c r="L20" s="16">
        <f t="shared" si="2"/>
        <v>659.99999999999966</v>
      </c>
    </row>
    <row r="21" spans="1:12" ht="24.95" customHeight="1" x14ac:dyDescent="0.25">
      <c r="A21" s="6" t="s">
        <v>109</v>
      </c>
      <c r="B21" s="13" t="s">
        <v>60</v>
      </c>
      <c r="C21" s="14" t="s">
        <v>8</v>
      </c>
      <c r="D21" s="15" t="s">
        <v>11</v>
      </c>
      <c r="E21" s="7">
        <v>41440</v>
      </c>
      <c r="F21" s="7">
        <v>41456</v>
      </c>
      <c r="G21" s="28">
        <v>12</v>
      </c>
      <c r="H21" s="48">
        <v>20</v>
      </c>
      <c r="I21" s="16">
        <v>0</v>
      </c>
      <c r="J21" s="28">
        <f t="shared" si="0"/>
        <v>1.6666666666666667</v>
      </c>
      <c r="K21" s="16">
        <f t="shared" si="1"/>
        <v>33.3333333333333</v>
      </c>
      <c r="L21" s="16">
        <f t="shared" si="2"/>
        <v>659.99999999999966</v>
      </c>
    </row>
    <row r="22" spans="1:12" ht="24.95" customHeight="1" x14ac:dyDescent="0.25">
      <c r="A22" s="6" t="s">
        <v>110</v>
      </c>
      <c r="B22" s="13" t="s">
        <v>61</v>
      </c>
      <c r="C22" s="14" t="s">
        <v>26</v>
      </c>
      <c r="D22" s="15" t="s">
        <v>11</v>
      </c>
      <c r="E22" s="7">
        <v>41274</v>
      </c>
      <c r="F22" s="7">
        <v>41275</v>
      </c>
      <c r="G22" s="28">
        <v>12</v>
      </c>
      <c r="H22" s="48">
        <v>20</v>
      </c>
      <c r="I22" s="16">
        <v>0</v>
      </c>
      <c r="J22" s="28">
        <f t="shared" si="0"/>
        <v>1.6666666666666667</v>
      </c>
      <c r="K22" s="16">
        <f t="shared" si="1"/>
        <v>33.3333333333333</v>
      </c>
      <c r="L22" s="16">
        <f t="shared" si="2"/>
        <v>659.99999999999966</v>
      </c>
    </row>
    <row r="23" spans="1:12" ht="24.95" customHeight="1" x14ac:dyDescent="0.25">
      <c r="A23" s="6" t="s">
        <v>111</v>
      </c>
      <c r="B23" s="13" t="s">
        <v>62</v>
      </c>
      <c r="C23" s="14" t="s">
        <v>27</v>
      </c>
      <c r="D23" s="15" t="s">
        <v>11</v>
      </c>
      <c r="E23" s="7">
        <v>42989</v>
      </c>
      <c r="F23" s="7">
        <v>43466</v>
      </c>
      <c r="G23" s="28">
        <v>12</v>
      </c>
      <c r="H23" s="48">
        <v>30</v>
      </c>
      <c r="I23" s="16">
        <v>0</v>
      </c>
      <c r="J23" s="28">
        <f t="shared" si="0"/>
        <v>2.5</v>
      </c>
      <c r="K23" s="16">
        <f t="shared" si="1"/>
        <v>33.3333333333333</v>
      </c>
      <c r="L23" s="16">
        <f t="shared" si="2"/>
        <v>789.99999999999955</v>
      </c>
    </row>
    <row r="24" spans="1:12" ht="24.95" customHeight="1" x14ac:dyDescent="0.25">
      <c r="A24" s="6" t="s">
        <v>112</v>
      </c>
      <c r="B24" s="13" t="s">
        <v>63</v>
      </c>
      <c r="C24" s="14" t="s">
        <v>7</v>
      </c>
      <c r="D24" s="15" t="s">
        <v>11</v>
      </c>
      <c r="E24" s="7">
        <v>42400</v>
      </c>
      <c r="F24" s="7">
        <v>42401</v>
      </c>
      <c r="G24" s="28">
        <v>12</v>
      </c>
      <c r="H24" s="48">
        <v>20</v>
      </c>
      <c r="I24" s="16">
        <v>0</v>
      </c>
      <c r="J24" s="28">
        <f t="shared" si="0"/>
        <v>1.6666666666666667</v>
      </c>
      <c r="K24" s="16">
        <f t="shared" si="1"/>
        <v>33.3333333333333</v>
      </c>
      <c r="L24" s="16">
        <f t="shared" si="2"/>
        <v>659.99999999999966</v>
      </c>
    </row>
    <row r="25" spans="1:12" ht="24.95" customHeight="1" x14ac:dyDescent="0.25">
      <c r="A25" s="6" t="s">
        <v>113</v>
      </c>
      <c r="B25" s="13" t="s">
        <v>64</v>
      </c>
      <c r="C25" s="14" t="s">
        <v>28</v>
      </c>
      <c r="D25" s="15" t="s">
        <v>11</v>
      </c>
      <c r="E25" s="7">
        <v>43190</v>
      </c>
      <c r="F25" s="7">
        <v>43191</v>
      </c>
      <c r="G25" s="28">
        <v>12</v>
      </c>
      <c r="H25" s="48">
        <v>20</v>
      </c>
      <c r="I25" s="16">
        <v>0</v>
      </c>
      <c r="J25" s="28">
        <f t="shared" si="0"/>
        <v>1.6666666666666667</v>
      </c>
      <c r="K25" s="16">
        <f t="shared" si="1"/>
        <v>33.3333333333333</v>
      </c>
      <c r="L25" s="16">
        <f t="shared" si="2"/>
        <v>659.99999999999966</v>
      </c>
    </row>
    <row r="26" spans="1:12" ht="24.95" customHeight="1" x14ac:dyDescent="0.25">
      <c r="A26" s="6" t="s">
        <v>114</v>
      </c>
      <c r="B26" s="13" t="s">
        <v>65</v>
      </c>
      <c r="C26" s="14" t="s">
        <v>29</v>
      </c>
      <c r="D26" s="15" t="s">
        <v>11</v>
      </c>
      <c r="E26" s="7">
        <v>42628</v>
      </c>
      <c r="F26" s="7">
        <v>42644</v>
      </c>
      <c r="G26" s="28">
        <v>12</v>
      </c>
      <c r="H26" s="48">
        <v>20</v>
      </c>
      <c r="I26" s="16">
        <v>0</v>
      </c>
      <c r="J26" s="28">
        <f t="shared" si="0"/>
        <v>1.6666666666666667</v>
      </c>
      <c r="K26" s="16">
        <f t="shared" si="1"/>
        <v>33.3333333333333</v>
      </c>
      <c r="L26" s="16">
        <f t="shared" si="2"/>
        <v>659.99999999999966</v>
      </c>
    </row>
    <row r="27" spans="1:12" ht="24.95" customHeight="1" x14ac:dyDescent="0.25">
      <c r="A27" s="6" t="s">
        <v>115</v>
      </c>
      <c r="B27" s="13" t="s">
        <v>66</v>
      </c>
      <c r="C27" s="14" t="s">
        <v>30</v>
      </c>
      <c r="D27" s="15" t="s">
        <v>11</v>
      </c>
      <c r="E27" s="7">
        <v>41274</v>
      </c>
      <c r="F27" s="7">
        <v>41275</v>
      </c>
      <c r="G27" s="28">
        <v>12</v>
      </c>
      <c r="H27" s="48">
        <v>20</v>
      </c>
      <c r="I27" s="16">
        <v>0</v>
      </c>
      <c r="J27" s="28">
        <f t="shared" si="0"/>
        <v>1.6666666666666667</v>
      </c>
      <c r="K27" s="16">
        <f t="shared" si="1"/>
        <v>33.3333333333333</v>
      </c>
      <c r="L27" s="16">
        <f t="shared" si="2"/>
        <v>659.99999999999966</v>
      </c>
    </row>
    <row r="28" spans="1:12" ht="24.95" customHeight="1" x14ac:dyDescent="0.25">
      <c r="A28" s="6" t="s">
        <v>116</v>
      </c>
      <c r="B28" s="13" t="s">
        <v>67</v>
      </c>
      <c r="C28" s="14" t="s">
        <v>31</v>
      </c>
      <c r="D28" s="15" t="s">
        <v>11</v>
      </c>
      <c r="E28" s="7">
        <v>41820</v>
      </c>
      <c r="F28" s="7">
        <v>41821</v>
      </c>
      <c r="G28" s="28">
        <v>12</v>
      </c>
      <c r="H28" s="48">
        <v>20</v>
      </c>
      <c r="I28" s="16">
        <v>0</v>
      </c>
      <c r="J28" s="28">
        <f t="shared" si="0"/>
        <v>1.6666666666666667</v>
      </c>
      <c r="K28" s="16">
        <f t="shared" si="1"/>
        <v>33.3333333333333</v>
      </c>
      <c r="L28" s="16">
        <f t="shared" si="2"/>
        <v>659.99999999999966</v>
      </c>
    </row>
    <row r="29" spans="1:12" ht="24.95" customHeight="1" x14ac:dyDescent="0.25">
      <c r="A29" s="6" t="s">
        <v>117</v>
      </c>
      <c r="B29" s="13" t="s">
        <v>68</v>
      </c>
      <c r="C29" s="14" t="s">
        <v>6</v>
      </c>
      <c r="D29" s="15" t="s">
        <v>11</v>
      </c>
      <c r="E29" s="7">
        <v>42277</v>
      </c>
      <c r="F29" s="7">
        <v>42278</v>
      </c>
      <c r="G29" s="28">
        <v>12</v>
      </c>
      <c r="H29" s="48">
        <v>20</v>
      </c>
      <c r="I29" s="16">
        <v>0</v>
      </c>
      <c r="J29" s="28">
        <f t="shared" si="0"/>
        <v>1.6666666666666667</v>
      </c>
      <c r="K29" s="16">
        <f t="shared" si="1"/>
        <v>33.3333333333333</v>
      </c>
      <c r="L29" s="16">
        <f t="shared" si="2"/>
        <v>659.99999999999966</v>
      </c>
    </row>
    <row r="30" spans="1:12" ht="24.95" customHeight="1" x14ac:dyDescent="0.25">
      <c r="A30" s="6" t="s">
        <v>118</v>
      </c>
      <c r="B30" s="13" t="s">
        <v>69</v>
      </c>
      <c r="C30" s="14" t="s">
        <v>32</v>
      </c>
      <c r="D30" s="15" t="s">
        <v>11</v>
      </c>
      <c r="E30" s="7">
        <v>43496</v>
      </c>
      <c r="F30" s="7">
        <v>43497</v>
      </c>
      <c r="G30" s="28">
        <v>12</v>
      </c>
      <c r="H30" s="48">
        <v>20</v>
      </c>
      <c r="I30" s="16">
        <v>0</v>
      </c>
      <c r="J30" s="28">
        <f t="shared" si="0"/>
        <v>1.6666666666666667</v>
      </c>
      <c r="K30" s="16">
        <f t="shared" si="1"/>
        <v>33.3333333333333</v>
      </c>
      <c r="L30" s="16">
        <f t="shared" si="2"/>
        <v>659.99999999999966</v>
      </c>
    </row>
    <row r="31" spans="1:12" ht="24.95" customHeight="1" x14ac:dyDescent="0.25">
      <c r="A31" s="6" t="s">
        <v>119</v>
      </c>
      <c r="B31" s="13" t="s">
        <v>70</v>
      </c>
      <c r="C31" s="14" t="s">
        <v>2</v>
      </c>
      <c r="D31" s="15" t="s">
        <v>11</v>
      </c>
      <c r="E31" s="7">
        <v>41440</v>
      </c>
      <c r="F31" s="7">
        <v>41456</v>
      </c>
      <c r="G31" s="28">
        <v>12</v>
      </c>
      <c r="H31" s="48">
        <v>20</v>
      </c>
      <c r="I31" s="16">
        <v>0</v>
      </c>
      <c r="J31" s="28">
        <f t="shared" si="0"/>
        <v>1.6666666666666667</v>
      </c>
      <c r="K31" s="16">
        <f t="shared" si="1"/>
        <v>33.3333333333333</v>
      </c>
      <c r="L31" s="16">
        <f t="shared" si="2"/>
        <v>659.99999999999966</v>
      </c>
    </row>
    <row r="32" spans="1:12" ht="24.95" customHeight="1" x14ac:dyDescent="0.25">
      <c r="A32" s="6" t="s">
        <v>120</v>
      </c>
      <c r="B32" s="13" t="s">
        <v>71</v>
      </c>
      <c r="C32" s="14" t="s">
        <v>33</v>
      </c>
      <c r="D32" s="15" t="s">
        <v>34</v>
      </c>
      <c r="E32" s="7">
        <v>38595</v>
      </c>
      <c r="F32" s="7">
        <v>38596</v>
      </c>
      <c r="G32" s="28">
        <v>12</v>
      </c>
      <c r="H32" s="48">
        <v>22.67</v>
      </c>
      <c r="I32" s="16">
        <v>70</v>
      </c>
      <c r="J32" s="28">
        <f t="shared" si="0"/>
        <v>1.8891666666666669</v>
      </c>
      <c r="K32" s="16">
        <f t="shared" si="1"/>
        <v>33.3333333333333</v>
      </c>
      <c r="L32" s="16">
        <f t="shared" si="2"/>
        <v>1534.7099999999996</v>
      </c>
    </row>
    <row r="33" spans="1:12" s="12" customFormat="1" ht="24.95" customHeight="1" x14ac:dyDescent="0.25">
      <c r="A33" s="6" t="s">
        <v>121</v>
      </c>
      <c r="B33" s="13" t="s">
        <v>72</v>
      </c>
      <c r="C33" s="14" t="s">
        <v>35</v>
      </c>
      <c r="D33" s="15" t="s">
        <v>11</v>
      </c>
      <c r="E33" s="7">
        <v>35826</v>
      </c>
      <c r="F33" s="7">
        <v>36526</v>
      </c>
      <c r="G33" s="28">
        <v>12</v>
      </c>
      <c r="H33" s="48">
        <v>22.67</v>
      </c>
      <c r="I33" s="16">
        <v>0</v>
      </c>
      <c r="J33" s="28">
        <f t="shared" si="0"/>
        <v>1.8891666666666669</v>
      </c>
      <c r="K33" s="16">
        <f t="shared" si="1"/>
        <v>33.3333333333333</v>
      </c>
      <c r="L33" s="16">
        <f t="shared" si="2"/>
        <v>694.70999999999958</v>
      </c>
    </row>
    <row r="34" spans="1:12" s="12" customFormat="1" ht="24.95" customHeight="1" x14ac:dyDescent="0.25">
      <c r="A34" s="6" t="s">
        <v>122</v>
      </c>
      <c r="B34" s="13" t="s">
        <v>73</v>
      </c>
      <c r="C34" s="14" t="s">
        <v>36</v>
      </c>
      <c r="D34" s="15" t="s">
        <v>37</v>
      </c>
      <c r="E34" s="7">
        <v>38203</v>
      </c>
      <c r="F34" s="7"/>
      <c r="G34" s="28">
        <v>12</v>
      </c>
      <c r="H34" s="48">
        <v>0</v>
      </c>
      <c r="I34" s="16">
        <v>70</v>
      </c>
      <c r="J34" s="28">
        <f t="shared" si="0"/>
        <v>0</v>
      </c>
      <c r="K34" s="16">
        <v>0</v>
      </c>
      <c r="L34" s="16">
        <f t="shared" si="2"/>
        <v>840</v>
      </c>
    </row>
    <row r="35" spans="1:12" s="12" customFormat="1" ht="24.95" customHeight="1" x14ac:dyDescent="0.25">
      <c r="A35" s="6" t="s">
        <v>123</v>
      </c>
      <c r="B35" s="13" t="s">
        <v>74</v>
      </c>
      <c r="C35" s="14" t="s">
        <v>38</v>
      </c>
      <c r="D35" s="15" t="s">
        <v>11</v>
      </c>
      <c r="E35" s="7">
        <v>36234</v>
      </c>
      <c r="F35" s="7">
        <v>38292</v>
      </c>
      <c r="G35" s="28">
        <v>12</v>
      </c>
      <c r="H35" s="48">
        <v>22.67</v>
      </c>
      <c r="I35" s="16">
        <v>0</v>
      </c>
      <c r="J35" s="28">
        <f t="shared" si="0"/>
        <v>1.8891666666666669</v>
      </c>
      <c r="K35" s="16">
        <f t="shared" si="1"/>
        <v>33.3333333333333</v>
      </c>
      <c r="L35" s="16">
        <f t="shared" si="2"/>
        <v>694.70999999999958</v>
      </c>
    </row>
    <row r="36" spans="1:12" s="26" customFormat="1" ht="24.95" customHeight="1" x14ac:dyDescent="0.25">
      <c r="A36" s="6" t="s">
        <v>124</v>
      </c>
      <c r="B36" s="13" t="s">
        <v>75</v>
      </c>
      <c r="C36" s="14" t="s">
        <v>4</v>
      </c>
      <c r="D36" s="15" t="s">
        <v>11</v>
      </c>
      <c r="E36" s="7">
        <v>41639</v>
      </c>
      <c r="F36" s="7">
        <v>41640</v>
      </c>
      <c r="G36" s="28">
        <v>12</v>
      </c>
      <c r="H36" s="48">
        <v>20</v>
      </c>
      <c r="I36" s="16">
        <v>0</v>
      </c>
      <c r="J36" s="28">
        <f t="shared" si="0"/>
        <v>1.6666666666666667</v>
      </c>
      <c r="K36" s="16">
        <f t="shared" si="1"/>
        <v>33.3333333333333</v>
      </c>
      <c r="L36" s="16">
        <f t="shared" si="2"/>
        <v>659.99999999999966</v>
      </c>
    </row>
    <row r="37" spans="1:12" s="26" customFormat="1" ht="24.95" customHeight="1" x14ac:dyDescent="0.25">
      <c r="A37" s="6" t="s">
        <v>125</v>
      </c>
      <c r="B37" s="13" t="s">
        <v>76</v>
      </c>
      <c r="C37" s="14" t="s">
        <v>39</v>
      </c>
      <c r="D37" s="15" t="s">
        <v>11</v>
      </c>
      <c r="E37" s="7">
        <v>40025</v>
      </c>
      <c r="F37" s="7">
        <v>40026</v>
      </c>
      <c r="G37" s="28">
        <v>12</v>
      </c>
      <c r="H37" s="48">
        <v>22.67</v>
      </c>
      <c r="I37" s="16">
        <v>0</v>
      </c>
      <c r="J37" s="28">
        <f t="shared" si="0"/>
        <v>1.8891666666666669</v>
      </c>
      <c r="K37" s="16">
        <f t="shared" si="1"/>
        <v>33.3333333333333</v>
      </c>
      <c r="L37" s="16">
        <f t="shared" si="2"/>
        <v>694.70999999999958</v>
      </c>
    </row>
    <row r="38" spans="1:12" s="26" customFormat="1" ht="24.95" customHeight="1" x14ac:dyDescent="0.25">
      <c r="A38" s="6" t="s">
        <v>126</v>
      </c>
      <c r="B38" s="13" t="s">
        <v>77</v>
      </c>
      <c r="C38" s="14" t="s">
        <v>40</v>
      </c>
      <c r="D38" s="15" t="s">
        <v>11</v>
      </c>
      <c r="E38" s="7">
        <v>41440</v>
      </c>
      <c r="F38" s="7">
        <v>41456</v>
      </c>
      <c r="G38" s="28">
        <v>12</v>
      </c>
      <c r="H38" s="48">
        <v>20</v>
      </c>
      <c r="I38" s="16">
        <v>0</v>
      </c>
      <c r="J38" s="28">
        <f t="shared" si="0"/>
        <v>1.6666666666666667</v>
      </c>
      <c r="K38" s="16">
        <f t="shared" si="1"/>
        <v>33.3333333333333</v>
      </c>
      <c r="L38" s="16">
        <f t="shared" si="2"/>
        <v>659.99999999999966</v>
      </c>
    </row>
    <row r="39" spans="1:12" s="26" customFormat="1" ht="24.95" customHeight="1" x14ac:dyDescent="0.25">
      <c r="A39" s="6" t="s">
        <v>127</v>
      </c>
      <c r="B39" s="13" t="s">
        <v>78</v>
      </c>
      <c r="C39" s="14" t="s">
        <v>5</v>
      </c>
      <c r="D39" s="15" t="s">
        <v>11</v>
      </c>
      <c r="E39" s="7">
        <v>41440</v>
      </c>
      <c r="F39" s="7">
        <v>41456</v>
      </c>
      <c r="G39" s="28">
        <v>12</v>
      </c>
      <c r="H39" s="48">
        <v>20</v>
      </c>
      <c r="I39" s="16">
        <v>0</v>
      </c>
      <c r="J39" s="28">
        <f t="shared" si="0"/>
        <v>1.6666666666666667</v>
      </c>
      <c r="K39" s="16">
        <f t="shared" si="1"/>
        <v>33.3333333333333</v>
      </c>
      <c r="L39" s="16">
        <f t="shared" si="2"/>
        <v>659.99999999999966</v>
      </c>
    </row>
    <row r="40" spans="1:12" s="26" customFormat="1" ht="24.95" customHeight="1" x14ac:dyDescent="0.25">
      <c r="A40" s="6" t="s">
        <v>128</v>
      </c>
      <c r="B40" s="13" t="s">
        <v>79</v>
      </c>
      <c r="C40" s="14" t="s">
        <v>9</v>
      </c>
      <c r="D40" s="15" t="s">
        <v>11</v>
      </c>
      <c r="E40" s="7">
        <v>41639</v>
      </c>
      <c r="F40" s="7">
        <v>41640</v>
      </c>
      <c r="G40" s="28">
        <v>12</v>
      </c>
      <c r="H40" s="48">
        <v>20</v>
      </c>
      <c r="I40" s="16">
        <v>0</v>
      </c>
      <c r="J40" s="28">
        <f t="shared" si="0"/>
        <v>1.6666666666666667</v>
      </c>
      <c r="K40" s="16">
        <f t="shared" si="1"/>
        <v>33.3333333333333</v>
      </c>
      <c r="L40" s="16">
        <f t="shared" si="2"/>
        <v>659.99999999999966</v>
      </c>
    </row>
    <row r="41" spans="1:12" s="26" customFormat="1" ht="24.95" customHeight="1" x14ac:dyDescent="0.25">
      <c r="A41" s="6" t="s">
        <v>129</v>
      </c>
      <c r="B41" s="13" t="s">
        <v>80</v>
      </c>
      <c r="C41" s="14" t="s">
        <v>41</v>
      </c>
      <c r="D41" s="15" t="s">
        <v>11</v>
      </c>
      <c r="E41" s="7">
        <v>37013</v>
      </c>
      <c r="F41" s="7">
        <v>37257</v>
      </c>
      <c r="G41" s="28">
        <v>12</v>
      </c>
      <c r="H41" s="48">
        <v>22.67</v>
      </c>
      <c r="I41" s="16">
        <v>0</v>
      </c>
      <c r="J41" s="28">
        <f t="shared" si="0"/>
        <v>1.8891666666666669</v>
      </c>
      <c r="K41" s="16">
        <f t="shared" si="1"/>
        <v>33.3333333333333</v>
      </c>
      <c r="L41" s="16">
        <f t="shared" si="2"/>
        <v>694.70999999999958</v>
      </c>
    </row>
    <row r="42" spans="1:12" s="26" customFormat="1" ht="24.95" customHeight="1" x14ac:dyDescent="0.25">
      <c r="A42" s="6" t="s">
        <v>135</v>
      </c>
      <c r="B42" s="13" t="s">
        <v>81</v>
      </c>
      <c r="C42" s="14" t="s">
        <v>42</v>
      </c>
      <c r="D42" s="15" t="s">
        <v>11</v>
      </c>
      <c r="E42" s="7">
        <v>39325</v>
      </c>
      <c r="F42" s="7">
        <v>39326</v>
      </c>
      <c r="G42" s="28">
        <v>12</v>
      </c>
      <c r="H42" s="48">
        <v>22.67</v>
      </c>
      <c r="I42" s="16">
        <v>70</v>
      </c>
      <c r="J42" s="28">
        <f t="shared" si="0"/>
        <v>1.8891666666666669</v>
      </c>
      <c r="K42" s="16">
        <f t="shared" si="1"/>
        <v>33.3333333333333</v>
      </c>
      <c r="L42" s="16">
        <f t="shared" si="2"/>
        <v>1534.7099999999996</v>
      </c>
    </row>
    <row r="43" spans="1:12" s="26" customFormat="1" ht="24.95" customHeight="1" x14ac:dyDescent="0.25">
      <c r="A43" s="6" t="s">
        <v>136</v>
      </c>
      <c r="B43" s="13">
        <v>1704073269</v>
      </c>
      <c r="C43" s="14" t="s">
        <v>13</v>
      </c>
      <c r="D43" s="15" t="s">
        <v>11</v>
      </c>
      <c r="E43" s="7">
        <v>41943</v>
      </c>
      <c r="F43" s="7">
        <v>41944</v>
      </c>
      <c r="G43" s="28">
        <v>9</v>
      </c>
      <c r="H43" s="48">
        <v>20</v>
      </c>
      <c r="I43" s="16">
        <v>0</v>
      </c>
      <c r="J43" s="28">
        <f t="shared" si="0"/>
        <v>1.6666666666666667</v>
      </c>
      <c r="K43" s="16">
        <f t="shared" si="1"/>
        <v>33.3333333333333</v>
      </c>
      <c r="L43" s="16">
        <f t="shared" si="2"/>
        <v>494.99999999999977</v>
      </c>
    </row>
    <row r="44" spans="1:12" s="26" customFormat="1" ht="24.95" customHeight="1" x14ac:dyDescent="0.25">
      <c r="A44" s="6" t="s">
        <v>137</v>
      </c>
      <c r="B44" s="13" t="s">
        <v>47</v>
      </c>
      <c r="C44" s="14" t="s">
        <v>15</v>
      </c>
      <c r="D44" s="15" t="s">
        <v>11</v>
      </c>
      <c r="E44" s="7">
        <v>42035</v>
      </c>
      <c r="F44" s="7">
        <v>42036</v>
      </c>
      <c r="G44" s="28">
        <v>9</v>
      </c>
      <c r="H44" s="48">
        <v>20</v>
      </c>
      <c r="I44" s="16">
        <v>0</v>
      </c>
      <c r="J44" s="28">
        <f t="shared" si="0"/>
        <v>1.6666666666666667</v>
      </c>
      <c r="K44" s="16">
        <f t="shared" si="1"/>
        <v>33.3333333333333</v>
      </c>
      <c r="L44" s="16">
        <f t="shared" si="2"/>
        <v>494.99999999999977</v>
      </c>
    </row>
    <row r="45" spans="1:12" s="26" customFormat="1" ht="24.95" customHeight="1" x14ac:dyDescent="0.25">
      <c r="A45" s="6" t="s">
        <v>159</v>
      </c>
      <c r="B45" s="13" t="s">
        <v>51</v>
      </c>
      <c r="C45" s="14" t="s">
        <v>19</v>
      </c>
      <c r="D45" s="15" t="s">
        <v>11</v>
      </c>
      <c r="E45" s="7">
        <v>36979</v>
      </c>
      <c r="F45" s="7">
        <v>38565</v>
      </c>
      <c r="G45" s="28">
        <v>3</v>
      </c>
      <c r="H45" s="48">
        <v>22.67</v>
      </c>
      <c r="I45" s="16">
        <v>50</v>
      </c>
      <c r="J45" s="28">
        <f t="shared" si="0"/>
        <v>1.8891666666666669</v>
      </c>
      <c r="K45" s="16">
        <f t="shared" si="1"/>
        <v>33.3333333333333</v>
      </c>
      <c r="L45" s="16">
        <f t="shared" si="2"/>
        <v>323.6774999999999</v>
      </c>
    </row>
    <row r="46" spans="1:12" s="26" customFormat="1" ht="24.95" customHeight="1" x14ac:dyDescent="0.25">
      <c r="A46" s="6" t="s">
        <v>160</v>
      </c>
      <c r="B46" s="13" t="s">
        <v>58</v>
      </c>
      <c r="C46" s="14" t="s">
        <v>24</v>
      </c>
      <c r="D46" s="15" t="s">
        <v>11</v>
      </c>
      <c r="E46" s="7">
        <v>36922</v>
      </c>
      <c r="F46" s="7"/>
      <c r="G46" s="28">
        <v>7</v>
      </c>
      <c r="H46" s="48">
        <v>0</v>
      </c>
      <c r="I46" s="16">
        <v>50</v>
      </c>
      <c r="J46" s="28">
        <f t="shared" si="0"/>
        <v>0</v>
      </c>
      <c r="K46" s="16">
        <v>0</v>
      </c>
      <c r="L46" s="16">
        <f t="shared" si="2"/>
        <v>350</v>
      </c>
    </row>
    <row r="47" spans="1:12" s="26" customFormat="1" ht="24.95" customHeight="1" x14ac:dyDescent="0.25">
      <c r="A47" s="6" t="s">
        <v>149</v>
      </c>
      <c r="B47" s="13">
        <v>1707501878</v>
      </c>
      <c r="C47" s="14" t="s">
        <v>162</v>
      </c>
      <c r="D47" s="15" t="s">
        <v>11</v>
      </c>
      <c r="E47" s="7">
        <v>44043</v>
      </c>
      <c r="F47" s="7">
        <v>44044</v>
      </c>
      <c r="G47" s="28">
        <v>5</v>
      </c>
      <c r="H47" s="48">
        <v>20</v>
      </c>
      <c r="I47" s="16">
        <v>0</v>
      </c>
      <c r="J47" s="28">
        <f t="shared" si="0"/>
        <v>1.6666666666666667</v>
      </c>
      <c r="K47" s="16">
        <f t="shared" si="1"/>
        <v>33.3333333333333</v>
      </c>
      <c r="L47" s="16">
        <f t="shared" si="2"/>
        <v>274.99999999999989</v>
      </c>
    </row>
    <row r="48" spans="1:12" s="26" customFormat="1" ht="24.95" customHeight="1" x14ac:dyDescent="0.25">
      <c r="A48" s="6" t="s">
        <v>161</v>
      </c>
      <c r="B48" s="13" t="s">
        <v>165</v>
      </c>
      <c r="C48" s="14" t="s">
        <v>166</v>
      </c>
      <c r="D48" s="15" t="s">
        <v>11</v>
      </c>
      <c r="E48" s="7">
        <v>44104</v>
      </c>
      <c r="F48" s="7">
        <v>44105</v>
      </c>
      <c r="G48" s="28">
        <v>3</v>
      </c>
      <c r="H48" s="48">
        <v>20</v>
      </c>
      <c r="I48" s="16"/>
      <c r="J48" s="28">
        <f t="shared" si="0"/>
        <v>1.6666666666666667</v>
      </c>
      <c r="K48" s="16">
        <f t="shared" si="1"/>
        <v>33.3333333333333</v>
      </c>
      <c r="L48" s="16">
        <f t="shared" si="2"/>
        <v>164.99999999999991</v>
      </c>
    </row>
    <row r="49" spans="1:12" s="26" customFormat="1" ht="24.95" customHeight="1" x14ac:dyDescent="0.25">
      <c r="A49" s="6" t="s">
        <v>169</v>
      </c>
      <c r="B49" s="13" t="s">
        <v>167</v>
      </c>
      <c r="C49" s="14" t="s">
        <v>168</v>
      </c>
      <c r="D49" s="15" t="s">
        <v>11</v>
      </c>
      <c r="E49" s="7">
        <v>44165</v>
      </c>
      <c r="F49" s="7">
        <v>44166</v>
      </c>
      <c r="G49" s="28">
        <v>1</v>
      </c>
      <c r="H49" s="48">
        <v>20</v>
      </c>
      <c r="I49" s="16"/>
      <c r="J49" s="28">
        <f t="shared" si="0"/>
        <v>1.6666666666666667</v>
      </c>
      <c r="K49" s="16">
        <f t="shared" si="1"/>
        <v>33.3333333333333</v>
      </c>
      <c r="L49" s="16">
        <f t="shared" si="2"/>
        <v>54.999999999999972</v>
      </c>
    </row>
    <row r="50" spans="1:12" s="26" customFormat="1" ht="24.95" customHeight="1" x14ac:dyDescent="0.25">
      <c r="A50" s="6" t="s">
        <v>170</v>
      </c>
      <c r="B50" s="13" t="s">
        <v>157</v>
      </c>
      <c r="C50" s="14" t="s">
        <v>153</v>
      </c>
      <c r="D50" s="15" t="s">
        <v>11</v>
      </c>
      <c r="E50" s="7">
        <v>43997</v>
      </c>
      <c r="F50" s="7">
        <v>43998</v>
      </c>
      <c r="G50" s="28">
        <v>6.5</v>
      </c>
      <c r="H50" s="48">
        <v>20</v>
      </c>
      <c r="I50" s="16">
        <v>0</v>
      </c>
      <c r="J50" s="28">
        <f t="shared" si="0"/>
        <v>1.6666666666666667</v>
      </c>
      <c r="K50" s="16">
        <f t="shared" si="1"/>
        <v>33.3333333333333</v>
      </c>
      <c r="L50" s="16">
        <f t="shared" si="2"/>
        <v>357.49999999999983</v>
      </c>
    </row>
    <row r="51" spans="1:12" s="26" customFormat="1" ht="24.95" customHeight="1" thickBot="1" x14ac:dyDescent="0.3">
      <c r="A51" s="6" t="s">
        <v>171</v>
      </c>
      <c r="B51" s="13" t="s">
        <v>158</v>
      </c>
      <c r="C51" s="14" t="s">
        <v>154</v>
      </c>
      <c r="D51" s="15" t="s">
        <v>11</v>
      </c>
      <c r="E51" s="7">
        <v>43962</v>
      </c>
      <c r="F51" s="7">
        <v>43963</v>
      </c>
      <c r="G51" s="28">
        <v>7.6333330000000004</v>
      </c>
      <c r="H51" s="49">
        <v>20</v>
      </c>
      <c r="I51" s="30">
        <v>0</v>
      </c>
      <c r="J51" s="32">
        <f t="shared" si="0"/>
        <v>1.6666666666666667</v>
      </c>
      <c r="K51" s="30">
        <f t="shared" si="1"/>
        <v>33.3333333333333</v>
      </c>
      <c r="L51" s="30">
        <f t="shared" si="2"/>
        <v>419.8333149999998</v>
      </c>
    </row>
    <row r="52" spans="1:12" ht="22.15" customHeight="1" thickBot="1" x14ac:dyDescent="0.3">
      <c r="H52" s="50">
        <f>SUM(H4:H51)</f>
        <v>969.36999999999978</v>
      </c>
      <c r="I52" s="31">
        <f>SUM(I4:I51)</f>
        <v>520</v>
      </c>
      <c r="J52" s="31">
        <f>SUM(J4:J51)</f>
        <v>80.780833333333348</v>
      </c>
      <c r="K52" s="31">
        <f>SUM(K4:K51)</f>
        <v>1533.3333333333308</v>
      </c>
      <c r="L52" s="31">
        <f>SUM(L4:L51)</f>
        <v>33663.110814999985</v>
      </c>
    </row>
    <row r="53" spans="1:12" ht="15.75" x14ac:dyDescent="0.25">
      <c r="C53" s="26"/>
      <c r="I53" s="29"/>
      <c r="J53" s="29"/>
      <c r="K53" s="29"/>
    </row>
    <row r="54" spans="1:12" ht="15.75" x14ac:dyDescent="0.25">
      <c r="C54" s="26"/>
      <c r="I54" s="29"/>
      <c r="J54" s="29"/>
      <c r="K54" s="29"/>
    </row>
    <row r="55" spans="1:12" x14ac:dyDescent="0.25">
      <c r="C55" s="26"/>
    </row>
    <row r="56" spans="1:12" x14ac:dyDescent="0.25">
      <c r="C56" s="26"/>
    </row>
    <row r="57" spans="1:12" x14ac:dyDescent="0.25">
      <c r="C57" s="26"/>
    </row>
    <row r="58" spans="1:12" x14ac:dyDescent="0.25">
      <c r="C58" s="26"/>
    </row>
    <row r="59" spans="1:12" x14ac:dyDescent="0.25">
      <c r="C59" s="26"/>
    </row>
    <row r="60" spans="1:12" x14ac:dyDescent="0.25">
      <c r="C60" s="26"/>
    </row>
    <row r="61" spans="1:12" x14ac:dyDescent="0.25">
      <c r="C61" s="26"/>
    </row>
    <row r="62" spans="1:12" x14ac:dyDescent="0.25">
      <c r="C62" s="26"/>
    </row>
    <row r="63" spans="1:12" x14ac:dyDescent="0.25">
      <c r="C63" s="26"/>
    </row>
    <row r="64" spans="1:12" x14ac:dyDescent="0.25">
      <c r="C64" s="26"/>
    </row>
    <row r="65" spans="3:3" x14ac:dyDescent="0.25">
      <c r="C65" s="26"/>
    </row>
    <row r="66" spans="3:3" x14ac:dyDescent="0.25">
      <c r="C66" s="26"/>
    </row>
    <row r="67" spans="3:3" x14ac:dyDescent="0.25">
      <c r="C67" s="26"/>
    </row>
    <row r="68" spans="3:3" x14ac:dyDescent="0.25">
      <c r="C68" s="26"/>
    </row>
    <row r="69" spans="3:3" x14ac:dyDescent="0.25">
      <c r="C69" s="26"/>
    </row>
    <row r="70" spans="3:3" x14ac:dyDescent="0.25">
      <c r="C70" s="26"/>
    </row>
    <row r="71" spans="3:3" x14ac:dyDescent="0.25">
      <c r="C71" s="26"/>
    </row>
    <row r="72" spans="3:3" x14ac:dyDescent="0.25">
      <c r="C72" s="26"/>
    </row>
    <row r="73" spans="3:3" x14ac:dyDescent="0.25">
      <c r="C73" s="26"/>
    </row>
    <row r="74" spans="3:3" x14ac:dyDescent="0.25">
      <c r="C74" s="26"/>
    </row>
    <row r="75" spans="3:3" x14ac:dyDescent="0.25">
      <c r="C75" s="26"/>
    </row>
    <row r="76" spans="3:3" x14ac:dyDescent="0.25">
      <c r="C76" s="26"/>
    </row>
    <row r="77" spans="3:3" x14ac:dyDescent="0.25">
      <c r="C77" s="26"/>
    </row>
    <row r="78" spans="3:3" x14ac:dyDescent="0.25">
      <c r="C78" s="26"/>
    </row>
    <row r="79" spans="3:3" x14ac:dyDescent="0.25">
      <c r="C79" s="26"/>
    </row>
    <row r="80" spans="3:3" x14ac:dyDescent="0.25">
      <c r="C80" s="26"/>
    </row>
    <row r="81" spans="3:3" x14ac:dyDescent="0.25">
      <c r="C81" s="26"/>
    </row>
    <row r="82" spans="3:3" x14ac:dyDescent="0.25">
      <c r="C82" s="26"/>
    </row>
    <row r="83" spans="3:3" x14ac:dyDescent="0.25">
      <c r="C83" s="26"/>
    </row>
    <row r="84" spans="3:3" x14ac:dyDescent="0.25">
      <c r="C84" s="26"/>
    </row>
    <row r="85" spans="3:3" x14ac:dyDescent="0.25">
      <c r="C85" s="26"/>
    </row>
    <row r="86" spans="3:3" x14ac:dyDescent="0.25">
      <c r="C86" s="26"/>
    </row>
    <row r="87" spans="3:3" x14ac:dyDescent="0.25">
      <c r="C87" s="26"/>
    </row>
    <row r="88" spans="3:3" x14ac:dyDescent="0.25">
      <c r="C88" s="26"/>
    </row>
    <row r="89" spans="3:3" x14ac:dyDescent="0.25">
      <c r="C89" s="26"/>
    </row>
    <row r="90" spans="3:3" x14ac:dyDescent="0.25">
      <c r="C90" s="26"/>
    </row>
  </sheetData>
  <mergeCells count="1">
    <mergeCell ref="A1:L1"/>
  </mergeCells>
  <conditionalFormatting sqref="C35">
    <cfRule type="duplicateValues" dxfId="57" priority="12"/>
  </conditionalFormatting>
  <conditionalFormatting sqref="C53:C1048576 C2:C32">
    <cfRule type="duplicateValues" dxfId="56" priority="20"/>
  </conditionalFormatting>
  <conditionalFormatting sqref="C53:C1048576 C1:C35">
    <cfRule type="duplicateValues" dxfId="55" priority="10"/>
    <cfRule type="duplicateValues" dxfId="54" priority="11"/>
  </conditionalFormatting>
  <conditionalFormatting sqref="C36:C41">
    <cfRule type="duplicateValues" dxfId="53" priority="9"/>
  </conditionalFormatting>
  <conditionalFormatting sqref="C36:C41">
    <cfRule type="duplicateValues" dxfId="52" priority="7"/>
    <cfRule type="duplicateValues" dxfId="51" priority="8"/>
  </conditionalFormatting>
  <conditionalFormatting sqref="C33:C34">
    <cfRule type="duplicateValues" dxfId="50" priority="21"/>
  </conditionalFormatting>
  <conditionalFormatting sqref="C42:C51">
    <cfRule type="duplicateValues" dxfId="49" priority="3"/>
  </conditionalFormatting>
  <conditionalFormatting sqref="C42:C51">
    <cfRule type="duplicateValues" dxfId="48" priority="1"/>
    <cfRule type="duplicateValues" dxfId="47" priority="2"/>
  </conditionalFormatting>
  <printOptions horizontalCentered="1"/>
  <pageMargins left="0.59055118110236227" right="0.59055118110236227" top="0.55118110236220474" bottom="0.55118110236220474" header="0" footer="0"/>
  <pageSetup paperSize="9" scale="81" fitToHeight="3"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94"/>
  <sheetViews>
    <sheetView tabSelected="1" topLeftCell="G2" zoomScale="130" zoomScaleNormal="130" zoomScaleSheetLayoutView="115" workbookViewId="0">
      <pane ySplit="1" topLeftCell="A6" activePane="bottomLeft" state="frozen"/>
      <selection activeCell="A2" sqref="A2"/>
      <selection pane="bottomLeft" activeCell="S58" sqref="S58"/>
    </sheetView>
  </sheetViews>
  <sheetFormatPr baseColWidth="10" defaultColWidth="11.42578125" defaultRowHeight="11.25" x14ac:dyDescent="0.25"/>
  <cols>
    <col min="1" max="1" width="4.42578125" style="21" customWidth="1"/>
    <col min="2" max="2" width="9.5703125" style="21" customWidth="1"/>
    <col min="3" max="3" width="19" style="26" customWidth="1"/>
    <col min="4" max="4" width="8.42578125" style="26" customWidth="1"/>
    <col min="5" max="5" width="8.5703125" style="9" customWidth="1"/>
    <col min="6" max="6" width="21.42578125" style="9" customWidth="1"/>
    <col min="7" max="7" width="10.7109375" style="9" customWidth="1"/>
    <col min="8" max="9" width="9" style="9" customWidth="1"/>
    <col min="10" max="14" width="5.7109375" style="68" customWidth="1"/>
    <col min="15" max="17" width="9.7109375" style="70" customWidth="1"/>
    <col min="18" max="18" width="9.85546875" style="70" customWidth="1"/>
    <col min="19" max="21" width="10" style="68" customWidth="1"/>
    <col min="22" max="22" width="10" style="10" customWidth="1"/>
    <col min="23" max="24" width="9.7109375" style="10" customWidth="1"/>
    <col min="25" max="27" width="10" style="10" customWidth="1"/>
    <col min="28" max="28" width="10" style="53" customWidth="1"/>
    <col min="29" max="29" width="12.140625" style="10" customWidth="1"/>
    <col min="30" max="16384" width="11.42578125" style="26"/>
  </cols>
  <sheetData>
    <row r="1" spans="1:31" ht="48" customHeight="1" thickBot="1" x14ac:dyDescent="0.3">
      <c r="A1" s="133" t="s">
        <v>90</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row>
    <row r="2" spans="1:31" ht="91.5" customHeight="1" thickBot="1" x14ac:dyDescent="0.3">
      <c r="A2" s="1" t="s">
        <v>91</v>
      </c>
      <c r="B2" s="1" t="s">
        <v>43</v>
      </c>
      <c r="C2" s="2" t="s">
        <v>85</v>
      </c>
      <c r="D2" s="78" t="s">
        <v>184</v>
      </c>
      <c r="E2" s="3" t="s">
        <v>82</v>
      </c>
      <c r="F2" s="78" t="s">
        <v>320</v>
      </c>
      <c r="G2" s="86" t="s">
        <v>84</v>
      </c>
      <c r="H2" s="121" t="s">
        <v>311</v>
      </c>
      <c r="I2" s="122" t="s">
        <v>312</v>
      </c>
      <c r="J2" s="123" t="s">
        <v>308</v>
      </c>
      <c r="K2" s="124" t="s">
        <v>309</v>
      </c>
      <c r="L2" s="124" t="s">
        <v>138</v>
      </c>
      <c r="M2" s="124" t="s">
        <v>310</v>
      </c>
      <c r="N2" s="125" t="s">
        <v>299</v>
      </c>
      <c r="O2" s="126" t="s">
        <v>313</v>
      </c>
      <c r="P2" s="127" t="s">
        <v>323</v>
      </c>
      <c r="Q2" s="127" t="s">
        <v>314</v>
      </c>
      <c r="R2" s="127" t="s">
        <v>315</v>
      </c>
      <c r="S2" s="128" t="s">
        <v>316</v>
      </c>
      <c r="T2" s="128" t="s">
        <v>321</v>
      </c>
      <c r="U2" s="118" t="s">
        <v>322</v>
      </c>
      <c r="V2" s="129" t="s">
        <v>324</v>
      </c>
      <c r="W2" s="130" t="s">
        <v>325</v>
      </c>
      <c r="X2" s="130" t="s">
        <v>326</v>
      </c>
      <c r="Y2" s="130" t="s">
        <v>327</v>
      </c>
      <c r="Z2" s="130" t="s">
        <v>328</v>
      </c>
      <c r="AA2" s="130" t="s">
        <v>329</v>
      </c>
      <c r="AB2" s="119" t="s">
        <v>330</v>
      </c>
      <c r="AC2" s="120" t="s">
        <v>331</v>
      </c>
    </row>
    <row r="3" spans="1:31" ht="24.95" customHeight="1" x14ac:dyDescent="0.25">
      <c r="A3" s="6" t="s">
        <v>92</v>
      </c>
      <c r="B3" s="13">
        <v>1707501878</v>
      </c>
      <c r="C3" s="14" t="s">
        <v>162</v>
      </c>
      <c r="D3" s="7">
        <v>29768</v>
      </c>
      <c r="E3" s="7">
        <v>44043</v>
      </c>
      <c r="F3" s="15" t="str">
        <f>DATEDIF(D3,E3,"y")&amp;"Año(s), "&amp;DATEDIF(D3,E3,"ym")&amp;"Mes(es)y "&amp;DATEDIF(D3,E3,"md")&amp;" Día(s)"</f>
        <v>39Año(s), 0Mes(es)y 30 Día(s)</v>
      </c>
      <c r="G3" s="87">
        <v>44044</v>
      </c>
      <c r="H3" s="108">
        <v>20</v>
      </c>
      <c r="I3" s="109">
        <v>0</v>
      </c>
      <c r="J3" s="110">
        <v>0</v>
      </c>
      <c r="K3" s="111">
        <v>0</v>
      </c>
      <c r="L3" s="112">
        <v>5</v>
      </c>
      <c r="M3" s="112">
        <v>12</v>
      </c>
      <c r="N3" s="113">
        <v>12</v>
      </c>
      <c r="O3" s="114">
        <f>((((H3+I3)*J3))+(H3*J3)/12)</f>
        <v>0</v>
      </c>
      <c r="P3" s="115">
        <f>((((H3+I3)*K3))+(H3*K3)/12)</f>
        <v>0</v>
      </c>
      <c r="Q3" s="115">
        <f>((((H3+I3)*L3))+(H3*L3)/12)</f>
        <v>108.33333333333333</v>
      </c>
      <c r="R3" s="115">
        <f>((((H3+I3)*M3))+(H3*M3)/12)</f>
        <v>260</v>
      </c>
      <c r="S3" s="115">
        <f>((((H3+I3)*N3))+(H3*N3)/12)</f>
        <v>260</v>
      </c>
      <c r="T3" s="115">
        <v>0</v>
      </c>
      <c r="U3" s="116">
        <f>SUM(O3:T3)</f>
        <v>628.33333333333326</v>
      </c>
      <c r="V3" s="108">
        <f>((((173.7*J3)+(173.7*J3)/12)))</f>
        <v>0</v>
      </c>
      <c r="W3" s="117">
        <f>((((177.3*K3)+(177.3*K3)/12)))</f>
        <v>0</v>
      </c>
      <c r="X3" s="117">
        <f>((((180*L3)+(180*L3)/12)))</f>
        <v>975</v>
      </c>
      <c r="Y3" s="117">
        <f>((((180*M3)+(180*M3)/12)))</f>
        <v>2340</v>
      </c>
      <c r="Z3" s="117">
        <f>((((191.25*N3)+(191.25*N3)/12)))</f>
        <v>2486.25</v>
      </c>
      <c r="AA3" s="117">
        <v>2486.25</v>
      </c>
      <c r="AB3" s="116">
        <f>SUM(V3:AA3)</f>
        <v>8287.5</v>
      </c>
      <c r="AC3" s="131">
        <f>+AB3-U3</f>
        <v>7659.166666666667</v>
      </c>
      <c r="AD3" s="79"/>
      <c r="AE3" s="80"/>
    </row>
    <row r="4" spans="1:31" ht="24.95" customHeight="1" x14ac:dyDescent="0.25">
      <c r="A4" s="6" t="s">
        <v>93</v>
      </c>
      <c r="B4" s="13" t="s">
        <v>155</v>
      </c>
      <c r="C4" s="14" t="s">
        <v>151</v>
      </c>
      <c r="D4" s="7">
        <v>29099</v>
      </c>
      <c r="E4" s="7">
        <v>43830</v>
      </c>
      <c r="F4" s="15" t="str">
        <f t="shared" ref="F4:F50" si="0">DATEDIF(D4,E4,"y")&amp;"Año(s), "&amp;DATEDIF(D4,E4,"ym")&amp;"Mes(es)y "&amp;DATEDIF(D4,E4,"md")&amp;" Día(s)"</f>
        <v>40Año(s), 3Mes(es)y 30 Día(s)</v>
      </c>
      <c r="G4" s="87">
        <v>43831</v>
      </c>
      <c r="H4" s="88">
        <v>20</v>
      </c>
      <c r="I4" s="89">
        <v>0</v>
      </c>
      <c r="J4" s="92">
        <v>0</v>
      </c>
      <c r="K4" s="66">
        <v>0</v>
      </c>
      <c r="L4" s="67">
        <v>12</v>
      </c>
      <c r="M4" s="67">
        <v>12</v>
      </c>
      <c r="N4" s="93">
        <v>12</v>
      </c>
      <c r="O4" s="98">
        <f t="shared" ref="O4:O50" si="1">((((H4+I4)*J4))+(H4*J4)/12)</f>
        <v>0</v>
      </c>
      <c r="P4" s="16">
        <f t="shared" ref="P4:P50" si="2">((((H4+I4)*K4))+(H4*K4)/12)</f>
        <v>0</v>
      </c>
      <c r="Q4" s="16">
        <f t="shared" ref="Q4:Q50" si="3">((((H4+I4)*L4))+(H4*L4)/12)</f>
        <v>260</v>
      </c>
      <c r="R4" s="16">
        <f t="shared" ref="R4:R50" si="4">((((H4+I4)*M4))+(H4*M4)/12)</f>
        <v>260</v>
      </c>
      <c r="S4" s="16">
        <f t="shared" ref="S4:S50" si="5">((((H4+I4)*N4))+(H4*N4)/12)</f>
        <v>260</v>
      </c>
      <c r="T4" s="16">
        <v>0</v>
      </c>
      <c r="U4" s="99">
        <f t="shared" ref="U4:U50" si="6">SUM(O4:T4)</f>
        <v>780</v>
      </c>
      <c r="V4" s="88">
        <f t="shared" ref="V4:V50" si="7">((((173.7*J4)+(173.7*J4)/12)))</f>
        <v>0</v>
      </c>
      <c r="W4" s="69">
        <f t="shared" ref="W4:W50" si="8">((((177.3*K4)+(177.3*K4)/12)))</f>
        <v>0</v>
      </c>
      <c r="X4" s="69">
        <f t="shared" ref="X4:X50" si="9">((((180*L4)+(180*L4)/12)))</f>
        <v>2340</v>
      </c>
      <c r="Y4" s="69">
        <f t="shared" ref="Y4:Y50" si="10">((((180*M4)+(180*M4)/12)))</f>
        <v>2340</v>
      </c>
      <c r="Z4" s="69">
        <f t="shared" ref="Z4:Z50" si="11">((((191.25*N4)+(191.25*N4)/12)))</f>
        <v>2486.25</v>
      </c>
      <c r="AA4" s="69">
        <v>2486.25</v>
      </c>
      <c r="AB4" s="99">
        <f t="shared" ref="AB4:AB50" si="12">SUM(V4:AA4)</f>
        <v>9652.5</v>
      </c>
      <c r="AC4" s="132">
        <f t="shared" ref="AC4:AC50" si="13">+AB4-U4</f>
        <v>8872.5</v>
      </c>
      <c r="AD4" s="79"/>
      <c r="AE4" s="80"/>
    </row>
    <row r="5" spans="1:31" ht="24.95" customHeight="1" x14ac:dyDescent="0.25">
      <c r="A5" s="6" t="s">
        <v>94</v>
      </c>
      <c r="B5" s="13" t="s">
        <v>44</v>
      </c>
      <c r="C5" s="14" t="s">
        <v>3</v>
      </c>
      <c r="D5" s="7">
        <v>25973</v>
      </c>
      <c r="E5" s="7">
        <v>41274</v>
      </c>
      <c r="F5" s="15" t="str">
        <f t="shared" si="0"/>
        <v>41Año(s), 10Mes(es)y 22 Día(s)</v>
      </c>
      <c r="G5" s="87">
        <v>41275</v>
      </c>
      <c r="H5" s="88">
        <v>20</v>
      </c>
      <c r="I5" s="89">
        <v>0</v>
      </c>
      <c r="J5" s="92">
        <v>6.83</v>
      </c>
      <c r="K5" s="66">
        <v>12</v>
      </c>
      <c r="L5" s="67">
        <v>12</v>
      </c>
      <c r="M5" s="67">
        <v>12</v>
      </c>
      <c r="N5" s="93">
        <v>12</v>
      </c>
      <c r="O5" s="98">
        <f t="shared" si="1"/>
        <v>147.98333333333332</v>
      </c>
      <c r="P5" s="16">
        <f t="shared" si="2"/>
        <v>260</v>
      </c>
      <c r="Q5" s="16">
        <f t="shared" si="3"/>
        <v>260</v>
      </c>
      <c r="R5" s="16">
        <f t="shared" si="4"/>
        <v>260</v>
      </c>
      <c r="S5" s="16">
        <f t="shared" si="5"/>
        <v>260</v>
      </c>
      <c r="T5" s="16">
        <v>0</v>
      </c>
      <c r="U5" s="99">
        <f t="shared" si="6"/>
        <v>1187.9833333333333</v>
      </c>
      <c r="V5" s="88">
        <f t="shared" si="7"/>
        <v>1285.23525</v>
      </c>
      <c r="W5" s="69">
        <f t="shared" si="8"/>
        <v>2304.9000000000005</v>
      </c>
      <c r="X5" s="69">
        <f t="shared" si="9"/>
        <v>2340</v>
      </c>
      <c r="Y5" s="69">
        <f t="shared" si="10"/>
        <v>2340</v>
      </c>
      <c r="Z5" s="69">
        <f t="shared" si="11"/>
        <v>2486.25</v>
      </c>
      <c r="AA5" s="69">
        <v>2486.25</v>
      </c>
      <c r="AB5" s="99">
        <f t="shared" si="12"/>
        <v>13242.635249999999</v>
      </c>
      <c r="AC5" s="132">
        <f t="shared" si="13"/>
        <v>12054.651916666666</v>
      </c>
      <c r="AD5" s="79"/>
      <c r="AE5" s="80"/>
    </row>
    <row r="6" spans="1:31" ht="24.95" customHeight="1" x14ac:dyDescent="0.25">
      <c r="A6" s="6" t="s">
        <v>95</v>
      </c>
      <c r="B6" s="13" t="s">
        <v>156</v>
      </c>
      <c r="C6" s="14" t="s">
        <v>152</v>
      </c>
      <c r="D6" s="7">
        <v>28811</v>
      </c>
      <c r="E6" s="7">
        <v>43830</v>
      </c>
      <c r="F6" s="39" t="str">
        <f t="shared" si="0"/>
        <v>41Año(s), 1Mes(es)y 14 Día(s)</v>
      </c>
      <c r="G6" s="87">
        <v>43831</v>
      </c>
      <c r="H6" s="88">
        <v>20</v>
      </c>
      <c r="I6" s="89">
        <v>0</v>
      </c>
      <c r="J6" s="92">
        <v>0</v>
      </c>
      <c r="K6" s="66">
        <v>0</v>
      </c>
      <c r="L6" s="67">
        <v>12</v>
      </c>
      <c r="M6" s="67">
        <v>12</v>
      </c>
      <c r="N6" s="93">
        <v>12</v>
      </c>
      <c r="O6" s="98">
        <f t="shared" si="1"/>
        <v>0</v>
      </c>
      <c r="P6" s="16">
        <f t="shared" si="2"/>
        <v>0</v>
      </c>
      <c r="Q6" s="16">
        <f t="shared" si="3"/>
        <v>260</v>
      </c>
      <c r="R6" s="16">
        <f t="shared" si="4"/>
        <v>260</v>
      </c>
      <c r="S6" s="16">
        <f t="shared" si="5"/>
        <v>260</v>
      </c>
      <c r="T6" s="16">
        <v>0</v>
      </c>
      <c r="U6" s="99">
        <f t="shared" si="6"/>
        <v>780</v>
      </c>
      <c r="V6" s="88">
        <f t="shared" si="7"/>
        <v>0</v>
      </c>
      <c r="W6" s="69">
        <f t="shared" si="8"/>
        <v>0</v>
      </c>
      <c r="X6" s="69">
        <f t="shared" si="9"/>
        <v>2340</v>
      </c>
      <c r="Y6" s="69">
        <f t="shared" si="10"/>
        <v>2340</v>
      </c>
      <c r="Z6" s="69">
        <f t="shared" si="11"/>
        <v>2486.25</v>
      </c>
      <c r="AA6" s="69">
        <v>2486.25</v>
      </c>
      <c r="AB6" s="99">
        <f t="shared" si="12"/>
        <v>9652.5</v>
      </c>
      <c r="AC6" s="132">
        <f t="shared" si="13"/>
        <v>8872.5</v>
      </c>
      <c r="AD6" s="79"/>
      <c r="AE6" s="80"/>
    </row>
    <row r="7" spans="1:31" ht="24.95" customHeight="1" x14ac:dyDescent="0.25">
      <c r="A7" s="6" t="s">
        <v>96</v>
      </c>
      <c r="B7" s="13" t="s">
        <v>45</v>
      </c>
      <c r="C7" s="14" t="s">
        <v>12</v>
      </c>
      <c r="D7" s="7">
        <v>28353</v>
      </c>
      <c r="E7" s="7">
        <v>37824</v>
      </c>
      <c r="F7" s="15" t="str">
        <f t="shared" si="0"/>
        <v>25Año(s), 11Mes(es)y 6 Día(s)</v>
      </c>
      <c r="G7" s="87">
        <v>38473</v>
      </c>
      <c r="H7" s="88">
        <v>32.67</v>
      </c>
      <c r="I7" s="89">
        <v>0</v>
      </c>
      <c r="J7" s="92">
        <v>6.83</v>
      </c>
      <c r="K7" s="66">
        <v>12</v>
      </c>
      <c r="L7" s="67">
        <v>12</v>
      </c>
      <c r="M7" s="67">
        <v>12</v>
      </c>
      <c r="N7" s="93">
        <v>12</v>
      </c>
      <c r="O7" s="98">
        <f t="shared" si="1"/>
        <v>241.73077500000002</v>
      </c>
      <c r="P7" s="16">
        <f t="shared" si="2"/>
        <v>424.71000000000004</v>
      </c>
      <c r="Q7" s="16">
        <f t="shared" si="3"/>
        <v>424.71000000000004</v>
      </c>
      <c r="R7" s="16">
        <f t="shared" si="4"/>
        <v>424.71000000000004</v>
      </c>
      <c r="S7" s="16">
        <f t="shared" si="5"/>
        <v>424.71000000000004</v>
      </c>
      <c r="T7" s="16">
        <v>0</v>
      </c>
      <c r="U7" s="99">
        <f t="shared" si="6"/>
        <v>1940.5707750000001</v>
      </c>
      <c r="V7" s="88">
        <f t="shared" si="7"/>
        <v>1285.23525</v>
      </c>
      <c r="W7" s="69">
        <f t="shared" si="8"/>
        <v>2304.9000000000005</v>
      </c>
      <c r="X7" s="69">
        <f t="shared" si="9"/>
        <v>2340</v>
      </c>
      <c r="Y7" s="69">
        <f t="shared" si="10"/>
        <v>2340</v>
      </c>
      <c r="Z7" s="69">
        <f t="shared" si="11"/>
        <v>2486.25</v>
      </c>
      <c r="AA7" s="69">
        <v>2486.25</v>
      </c>
      <c r="AB7" s="99">
        <f t="shared" si="12"/>
        <v>13242.635249999999</v>
      </c>
      <c r="AC7" s="132">
        <f t="shared" si="13"/>
        <v>11302.064474999999</v>
      </c>
      <c r="AD7" s="79"/>
      <c r="AE7" s="80"/>
    </row>
    <row r="8" spans="1:31" ht="24.95" customHeight="1" x14ac:dyDescent="0.25">
      <c r="A8" s="6" t="s">
        <v>97</v>
      </c>
      <c r="B8" s="13" t="s">
        <v>46</v>
      </c>
      <c r="C8" s="14" t="s">
        <v>14</v>
      </c>
      <c r="D8" s="7">
        <v>32690</v>
      </c>
      <c r="E8" s="7">
        <v>43295</v>
      </c>
      <c r="F8" s="15" t="str">
        <f t="shared" si="0"/>
        <v>29Año(s), 0Mes(es)y 13 Día(s)</v>
      </c>
      <c r="G8" s="87">
        <v>43282</v>
      </c>
      <c r="H8" s="88">
        <v>20</v>
      </c>
      <c r="I8" s="89">
        <v>0</v>
      </c>
      <c r="J8" s="92">
        <v>6</v>
      </c>
      <c r="K8" s="66">
        <v>12</v>
      </c>
      <c r="L8" s="67">
        <v>12</v>
      </c>
      <c r="M8" s="67">
        <v>12</v>
      </c>
      <c r="N8" s="93">
        <v>12</v>
      </c>
      <c r="O8" s="98">
        <f t="shared" si="1"/>
        <v>130</v>
      </c>
      <c r="P8" s="16">
        <f t="shared" si="2"/>
        <v>260</v>
      </c>
      <c r="Q8" s="16">
        <f t="shared" si="3"/>
        <v>260</v>
      </c>
      <c r="R8" s="16">
        <f t="shared" si="4"/>
        <v>260</v>
      </c>
      <c r="S8" s="16">
        <f t="shared" si="5"/>
        <v>260</v>
      </c>
      <c r="T8" s="16">
        <v>0</v>
      </c>
      <c r="U8" s="99">
        <f t="shared" si="6"/>
        <v>1170</v>
      </c>
      <c r="V8" s="88">
        <f t="shared" si="7"/>
        <v>1129.0499999999997</v>
      </c>
      <c r="W8" s="69">
        <f t="shared" si="8"/>
        <v>2304.9000000000005</v>
      </c>
      <c r="X8" s="69">
        <f t="shared" si="9"/>
        <v>2340</v>
      </c>
      <c r="Y8" s="69">
        <f t="shared" si="10"/>
        <v>2340</v>
      </c>
      <c r="Z8" s="69">
        <f t="shared" si="11"/>
        <v>2486.25</v>
      </c>
      <c r="AA8" s="69">
        <v>2486.25</v>
      </c>
      <c r="AB8" s="99">
        <f t="shared" si="12"/>
        <v>13086.45</v>
      </c>
      <c r="AC8" s="132">
        <f t="shared" si="13"/>
        <v>11916.45</v>
      </c>
      <c r="AD8" s="79"/>
      <c r="AE8" s="80"/>
    </row>
    <row r="9" spans="1:31" ht="24.95" customHeight="1" x14ac:dyDescent="0.25">
      <c r="A9" s="6" t="s">
        <v>98</v>
      </c>
      <c r="B9" s="13" t="s">
        <v>304</v>
      </c>
      <c r="C9" s="14" t="s">
        <v>201</v>
      </c>
      <c r="D9" s="7">
        <v>29830</v>
      </c>
      <c r="E9" s="7">
        <v>44530</v>
      </c>
      <c r="F9" s="15" t="str">
        <f t="shared" si="0"/>
        <v>40Año(s), 2Mes(es)y 29 Día(s)</v>
      </c>
      <c r="G9" s="87">
        <v>44531</v>
      </c>
      <c r="H9" s="88">
        <v>20</v>
      </c>
      <c r="I9" s="89">
        <v>0</v>
      </c>
      <c r="J9" s="92">
        <v>0</v>
      </c>
      <c r="K9" s="66">
        <v>0</v>
      </c>
      <c r="L9" s="67">
        <v>0</v>
      </c>
      <c r="M9" s="67">
        <v>1</v>
      </c>
      <c r="N9" s="93">
        <v>12</v>
      </c>
      <c r="O9" s="98">
        <f t="shared" si="1"/>
        <v>0</v>
      </c>
      <c r="P9" s="16">
        <f t="shared" si="2"/>
        <v>0</v>
      </c>
      <c r="Q9" s="16">
        <f t="shared" si="3"/>
        <v>0</v>
      </c>
      <c r="R9" s="16">
        <f t="shared" si="4"/>
        <v>21.666666666666668</v>
      </c>
      <c r="S9" s="16">
        <f t="shared" si="5"/>
        <v>260</v>
      </c>
      <c r="T9" s="16">
        <v>0</v>
      </c>
      <c r="U9" s="99">
        <f t="shared" si="6"/>
        <v>281.66666666666669</v>
      </c>
      <c r="V9" s="88">
        <f t="shared" si="7"/>
        <v>0</v>
      </c>
      <c r="W9" s="69">
        <f t="shared" si="8"/>
        <v>0</v>
      </c>
      <c r="X9" s="69">
        <f t="shared" si="9"/>
        <v>0</v>
      </c>
      <c r="Y9" s="69">
        <f t="shared" si="10"/>
        <v>195</v>
      </c>
      <c r="Z9" s="69">
        <f t="shared" si="11"/>
        <v>2486.25</v>
      </c>
      <c r="AA9" s="69">
        <v>2486.25</v>
      </c>
      <c r="AB9" s="99">
        <f t="shared" si="12"/>
        <v>5167.5</v>
      </c>
      <c r="AC9" s="132">
        <f t="shared" si="13"/>
        <v>4885.833333333333</v>
      </c>
      <c r="AD9" s="79"/>
      <c r="AE9" s="80"/>
    </row>
    <row r="10" spans="1:31" ht="24.95" customHeight="1" x14ac:dyDescent="0.25">
      <c r="A10" s="6" t="s">
        <v>99</v>
      </c>
      <c r="B10" s="13" t="s">
        <v>305</v>
      </c>
      <c r="C10" s="14" t="s">
        <v>203</v>
      </c>
      <c r="D10" s="7">
        <v>35096</v>
      </c>
      <c r="E10" s="7">
        <v>44227</v>
      </c>
      <c r="F10" s="15" t="str">
        <f t="shared" si="0"/>
        <v>24Año(s), 11Mes(es)y 30 Día(s)</v>
      </c>
      <c r="G10" s="87">
        <v>44228</v>
      </c>
      <c r="H10" s="88">
        <v>20</v>
      </c>
      <c r="I10" s="89">
        <v>0</v>
      </c>
      <c r="J10" s="92">
        <v>0</v>
      </c>
      <c r="K10" s="66">
        <v>0</v>
      </c>
      <c r="L10" s="67">
        <v>0</v>
      </c>
      <c r="M10" s="67">
        <v>11</v>
      </c>
      <c r="N10" s="93">
        <v>12</v>
      </c>
      <c r="O10" s="98">
        <f t="shared" si="1"/>
        <v>0</v>
      </c>
      <c r="P10" s="16">
        <f t="shared" si="2"/>
        <v>0</v>
      </c>
      <c r="Q10" s="16">
        <f t="shared" si="3"/>
        <v>0</v>
      </c>
      <c r="R10" s="16">
        <f t="shared" si="4"/>
        <v>238.33333333333334</v>
      </c>
      <c r="S10" s="16">
        <f t="shared" si="5"/>
        <v>260</v>
      </c>
      <c r="T10" s="16">
        <v>0</v>
      </c>
      <c r="U10" s="99">
        <f t="shared" si="6"/>
        <v>498.33333333333337</v>
      </c>
      <c r="V10" s="88">
        <f t="shared" si="7"/>
        <v>0</v>
      </c>
      <c r="W10" s="69">
        <f t="shared" si="8"/>
        <v>0</v>
      </c>
      <c r="X10" s="69">
        <f t="shared" si="9"/>
        <v>0</v>
      </c>
      <c r="Y10" s="69">
        <f t="shared" si="10"/>
        <v>2145</v>
      </c>
      <c r="Z10" s="69">
        <f t="shared" si="11"/>
        <v>2486.25</v>
      </c>
      <c r="AA10" s="69">
        <v>2486.25</v>
      </c>
      <c r="AB10" s="99">
        <f t="shared" si="12"/>
        <v>7117.5</v>
      </c>
      <c r="AC10" s="132">
        <f t="shared" si="13"/>
        <v>6619.166666666667</v>
      </c>
      <c r="AD10" s="79"/>
      <c r="AE10" s="80"/>
    </row>
    <row r="11" spans="1:31" ht="24.95" customHeight="1" x14ac:dyDescent="0.25">
      <c r="A11" s="6" t="s">
        <v>100</v>
      </c>
      <c r="B11" s="13" t="s">
        <v>132</v>
      </c>
      <c r="C11" s="14" t="s">
        <v>130</v>
      </c>
      <c r="D11" s="7">
        <v>28871</v>
      </c>
      <c r="E11" s="7">
        <v>43616</v>
      </c>
      <c r="F11" s="15" t="str">
        <f t="shared" si="0"/>
        <v>40Año(s), 4Mes(es)y 15 Día(s)</v>
      </c>
      <c r="G11" s="87">
        <v>43617</v>
      </c>
      <c r="H11" s="88">
        <v>20</v>
      </c>
      <c r="I11" s="89">
        <v>0</v>
      </c>
      <c r="J11" s="92">
        <v>0</v>
      </c>
      <c r="K11" s="66">
        <v>7</v>
      </c>
      <c r="L11" s="67">
        <v>12</v>
      </c>
      <c r="M11" s="67">
        <v>12</v>
      </c>
      <c r="N11" s="93">
        <v>12</v>
      </c>
      <c r="O11" s="98">
        <f t="shared" si="1"/>
        <v>0</v>
      </c>
      <c r="P11" s="16">
        <f t="shared" si="2"/>
        <v>151.66666666666666</v>
      </c>
      <c r="Q11" s="16">
        <f t="shared" si="3"/>
        <v>260</v>
      </c>
      <c r="R11" s="16">
        <f t="shared" si="4"/>
        <v>260</v>
      </c>
      <c r="S11" s="16">
        <f t="shared" si="5"/>
        <v>260</v>
      </c>
      <c r="T11" s="16">
        <v>0</v>
      </c>
      <c r="U11" s="99">
        <f t="shared" si="6"/>
        <v>931.66666666666663</v>
      </c>
      <c r="V11" s="88">
        <f t="shared" si="7"/>
        <v>0</v>
      </c>
      <c r="W11" s="69">
        <f t="shared" si="8"/>
        <v>1344.5250000000001</v>
      </c>
      <c r="X11" s="69">
        <f t="shared" si="9"/>
        <v>2340</v>
      </c>
      <c r="Y11" s="69">
        <f t="shared" si="10"/>
        <v>2340</v>
      </c>
      <c r="Z11" s="69">
        <f t="shared" si="11"/>
        <v>2486.25</v>
      </c>
      <c r="AA11" s="69">
        <v>2486.25</v>
      </c>
      <c r="AB11" s="99">
        <f t="shared" si="12"/>
        <v>10997.025</v>
      </c>
      <c r="AC11" s="132">
        <f t="shared" si="13"/>
        <v>10065.358333333334</v>
      </c>
      <c r="AD11" s="79"/>
      <c r="AE11" s="80"/>
    </row>
    <row r="12" spans="1:31" ht="24.95" customHeight="1" x14ac:dyDescent="0.25">
      <c r="A12" s="6" t="s">
        <v>101</v>
      </c>
      <c r="B12" s="13" t="s">
        <v>48</v>
      </c>
      <c r="C12" s="14" t="s">
        <v>16</v>
      </c>
      <c r="D12" s="7">
        <v>29281</v>
      </c>
      <c r="E12" s="7">
        <v>43096</v>
      </c>
      <c r="F12" s="15" t="str">
        <f t="shared" si="0"/>
        <v>37Año(s), 9Mes(es)y 26 Día(s)</v>
      </c>
      <c r="G12" s="87">
        <v>43101</v>
      </c>
      <c r="H12" s="88">
        <v>20</v>
      </c>
      <c r="I12" s="89">
        <v>0</v>
      </c>
      <c r="J12" s="92">
        <v>6.83</v>
      </c>
      <c r="K12" s="66">
        <v>12</v>
      </c>
      <c r="L12" s="67">
        <v>12</v>
      </c>
      <c r="M12" s="67">
        <v>12</v>
      </c>
      <c r="N12" s="93">
        <v>12</v>
      </c>
      <c r="O12" s="98">
        <f t="shared" si="1"/>
        <v>147.98333333333332</v>
      </c>
      <c r="P12" s="16">
        <f t="shared" si="2"/>
        <v>260</v>
      </c>
      <c r="Q12" s="16">
        <f t="shared" si="3"/>
        <v>260</v>
      </c>
      <c r="R12" s="16">
        <f t="shared" si="4"/>
        <v>260</v>
      </c>
      <c r="S12" s="16">
        <f t="shared" si="5"/>
        <v>260</v>
      </c>
      <c r="T12" s="16">
        <v>0</v>
      </c>
      <c r="U12" s="99">
        <f t="shared" si="6"/>
        <v>1187.9833333333333</v>
      </c>
      <c r="V12" s="88">
        <f t="shared" si="7"/>
        <v>1285.23525</v>
      </c>
      <c r="W12" s="69">
        <f t="shared" si="8"/>
        <v>2304.9000000000005</v>
      </c>
      <c r="X12" s="69">
        <f t="shared" si="9"/>
        <v>2340</v>
      </c>
      <c r="Y12" s="69">
        <f t="shared" si="10"/>
        <v>2340</v>
      </c>
      <c r="Z12" s="69">
        <f t="shared" si="11"/>
        <v>2486.25</v>
      </c>
      <c r="AA12" s="69">
        <v>2486.25</v>
      </c>
      <c r="AB12" s="99">
        <f t="shared" si="12"/>
        <v>13242.635249999999</v>
      </c>
      <c r="AC12" s="132">
        <f t="shared" si="13"/>
        <v>12054.651916666666</v>
      </c>
      <c r="AD12" s="79"/>
      <c r="AE12" s="80"/>
    </row>
    <row r="13" spans="1:31" ht="24.95" customHeight="1" x14ac:dyDescent="0.25">
      <c r="A13" s="6" t="s">
        <v>102</v>
      </c>
      <c r="B13" s="13" t="s">
        <v>49</v>
      </c>
      <c r="C13" s="14" t="s">
        <v>17</v>
      </c>
      <c r="D13" s="7">
        <v>26582</v>
      </c>
      <c r="E13" s="7">
        <v>39691</v>
      </c>
      <c r="F13" s="15" t="str">
        <f t="shared" si="0"/>
        <v>35Año(s), 10Mes(es)y 21 Día(s)</v>
      </c>
      <c r="G13" s="87">
        <v>39692</v>
      </c>
      <c r="H13" s="88">
        <v>22.67</v>
      </c>
      <c r="I13" s="89">
        <v>70</v>
      </c>
      <c r="J13" s="92">
        <v>6.83</v>
      </c>
      <c r="K13" s="66">
        <v>12</v>
      </c>
      <c r="L13" s="67">
        <v>12</v>
      </c>
      <c r="M13" s="67">
        <v>12</v>
      </c>
      <c r="N13" s="93">
        <v>12</v>
      </c>
      <c r="O13" s="98">
        <f t="shared" si="1"/>
        <v>645.83910833333334</v>
      </c>
      <c r="P13" s="16">
        <f t="shared" si="2"/>
        <v>1134.71</v>
      </c>
      <c r="Q13" s="16">
        <f t="shared" si="3"/>
        <v>1134.71</v>
      </c>
      <c r="R13" s="16">
        <f t="shared" si="4"/>
        <v>1134.71</v>
      </c>
      <c r="S13" s="16">
        <f t="shared" si="5"/>
        <v>1134.71</v>
      </c>
      <c r="T13" s="16">
        <v>0</v>
      </c>
      <c r="U13" s="99">
        <f t="shared" si="6"/>
        <v>5184.6791083333337</v>
      </c>
      <c r="V13" s="88">
        <f t="shared" si="7"/>
        <v>1285.23525</v>
      </c>
      <c r="W13" s="69">
        <f t="shared" si="8"/>
        <v>2304.9000000000005</v>
      </c>
      <c r="X13" s="69">
        <f t="shared" si="9"/>
        <v>2340</v>
      </c>
      <c r="Y13" s="69">
        <f t="shared" si="10"/>
        <v>2340</v>
      </c>
      <c r="Z13" s="69">
        <f t="shared" si="11"/>
        <v>2486.25</v>
      </c>
      <c r="AA13" s="69">
        <v>2486.25</v>
      </c>
      <c r="AB13" s="99">
        <f t="shared" si="12"/>
        <v>13242.635249999999</v>
      </c>
      <c r="AC13" s="132">
        <f t="shared" si="13"/>
        <v>8057.9561416666656</v>
      </c>
      <c r="AD13" s="79"/>
      <c r="AE13" s="80"/>
    </row>
    <row r="14" spans="1:31" ht="24.95" customHeight="1" x14ac:dyDescent="0.25">
      <c r="A14" s="6" t="s">
        <v>103</v>
      </c>
      <c r="B14" s="13" t="s">
        <v>50</v>
      </c>
      <c r="C14" s="14" t="s">
        <v>18</v>
      </c>
      <c r="D14" s="7">
        <v>29952</v>
      </c>
      <c r="E14" s="7">
        <v>40908</v>
      </c>
      <c r="F14" s="15" t="str">
        <f t="shared" si="0"/>
        <v>29Año(s), 11Mes(es)y 30 Día(s)</v>
      </c>
      <c r="G14" s="87">
        <v>41244</v>
      </c>
      <c r="H14" s="88">
        <v>20</v>
      </c>
      <c r="I14" s="89">
        <v>0</v>
      </c>
      <c r="J14" s="92">
        <v>6.83</v>
      </c>
      <c r="K14" s="66">
        <v>12</v>
      </c>
      <c r="L14" s="67">
        <v>12</v>
      </c>
      <c r="M14" s="67">
        <v>12</v>
      </c>
      <c r="N14" s="93">
        <v>12</v>
      </c>
      <c r="O14" s="98">
        <f t="shared" si="1"/>
        <v>147.98333333333332</v>
      </c>
      <c r="P14" s="16">
        <f t="shared" si="2"/>
        <v>260</v>
      </c>
      <c r="Q14" s="16">
        <f t="shared" si="3"/>
        <v>260</v>
      </c>
      <c r="R14" s="16">
        <f t="shared" si="4"/>
        <v>260</v>
      </c>
      <c r="S14" s="16">
        <f t="shared" si="5"/>
        <v>260</v>
      </c>
      <c r="T14" s="16">
        <v>0</v>
      </c>
      <c r="U14" s="99">
        <f t="shared" si="6"/>
        <v>1187.9833333333333</v>
      </c>
      <c r="V14" s="88">
        <f t="shared" si="7"/>
        <v>1285.23525</v>
      </c>
      <c r="W14" s="69">
        <f t="shared" si="8"/>
        <v>2304.9000000000005</v>
      </c>
      <c r="X14" s="69">
        <f t="shared" si="9"/>
        <v>2340</v>
      </c>
      <c r="Y14" s="69">
        <f t="shared" si="10"/>
        <v>2340</v>
      </c>
      <c r="Z14" s="69">
        <f t="shared" si="11"/>
        <v>2486.25</v>
      </c>
      <c r="AA14" s="69">
        <v>2486.25</v>
      </c>
      <c r="AB14" s="99">
        <f t="shared" si="12"/>
        <v>13242.635249999999</v>
      </c>
      <c r="AC14" s="132">
        <f t="shared" si="13"/>
        <v>12054.651916666666</v>
      </c>
      <c r="AD14" s="79"/>
      <c r="AE14" s="80"/>
    </row>
    <row r="15" spans="1:31" ht="24.95" customHeight="1" x14ac:dyDescent="0.25">
      <c r="A15" s="6" t="s">
        <v>104</v>
      </c>
      <c r="B15" s="13" t="s">
        <v>52</v>
      </c>
      <c r="C15" s="14" t="s">
        <v>20</v>
      </c>
      <c r="D15" s="7">
        <v>29541</v>
      </c>
      <c r="E15" s="7">
        <v>40908</v>
      </c>
      <c r="F15" s="15" t="str">
        <f t="shared" si="0"/>
        <v>31Año(s), 1Mes(es)y 15 Día(s)</v>
      </c>
      <c r="G15" s="87">
        <v>41244</v>
      </c>
      <c r="H15" s="88">
        <v>20</v>
      </c>
      <c r="I15" s="89">
        <v>0</v>
      </c>
      <c r="J15" s="92">
        <v>6.83</v>
      </c>
      <c r="K15" s="66">
        <v>12</v>
      </c>
      <c r="L15" s="67">
        <v>12</v>
      </c>
      <c r="M15" s="67">
        <v>12</v>
      </c>
      <c r="N15" s="93">
        <v>12</v>
      </c>
      <c r="O15" s="98">
        <f t="shared" si="1"/>
        <v>147.98333333333332</v>
      </c>
      <c r="P15" s="16">
        <f t="shared" si="2"/>
        <v>260</v>
      </c>
      <c r="Q15" s="16">
        <f t="shared" si="3"/>
        <v>260</v>
      </c>
      <c r="R15" s="16">
        <f t="shared" si="4"/>
        <v>260</v>
      </c>
      <c r="S15" s="16">
        <f t="shared" si="5"/>
        <v>260</v>
      </c>
      <c r="T15" s="16">
        <v>0</v>
      </c>
      <c r="U15" s="99">
        <f t="shared" si="6"/>
        <v>1187.9833333333333</v>
      </c>
      <c r="V15" s="88">
        <f t="shared" si="7"/>
        <v>1285.23525</v>
      </c>
      <c r="W15" s="69">
        <f t="shared" si="8"/>
        <v>2304.9000000000005</v>
      </c>
      <c r="X15" s="69">
        <f t="shared" si="9"/>
        <v>2340</v>
      </c>
      <c r="Y15" s="69">
        <f t="shared" si="10"/>
        <v>2340</v>
      </c>
      <c r="Z15" s="69">
        <f t="shared" si="11"/>
        <v>2486.25</v>
      </c>
      <c r="AA15" s="69">
        <v>2486.25</v>
      </c>
      <c r="AB15" s="99">
        <f t="shared" si="12"/>
        <v>13242.635249999999</v>
      </c>
      <c r="AC15" s="132">
        <f t="shared" si="13"/>
        <v>12054.651916666666</v>
      </c>
      <c r="AD15" s="79"/>
      <c r="AE15" s="80"/>
    </row>
    <row r="16" spans="1:31" ht="24.95" customHeight="1" x14ac:dyDescent="0.25">
      <c r="A16" s="6" t="s">
        <v>105</v>
      </c>
      <c r="B16" s="13" t="s">
        <v>53</v>
      </c>
      <c r="C16" s="14" t="s">
        <v>21</v>
      </c>
      <c r="D16" s="7">
        <v>26696</v>
      </c>
      <c r="E16" s="7">
        <v>39658</v>
      </c>
      <c r="F16" s="15" t="str">
        <f t="shared" si="0"/>
        <v>35Año(s), 5Mes(es)y 28 Día(s)</v>
      </c>
      <c r="G16" s="87">
        <v>39661</v>
      </c>
      <c r="H16" s="88">
        <v>22.67</v>
      </c>
      <c r="I16" s="89">
        <v>70</v>
      </c>
      <c r="J16" s="92">
        <v>6.83</v>
      </c>
      <c r="K16" s="66">
        <v>12</v>
      </c>
      <c r="L16" s="67">
        <v>12</v>
      </c>
      <c r="M16" s="67">
        <v>12</v>
      </c>
      <c r="N16" s="93">
        <v>12</v>
      </c>
      <c r="O16" s="98">
        <f t="shared" si="1"/>
        <v>645.83910833333334</v>
      </c>
      <c r="P16" s="16">
        <f t="shared" si="2"/>
        <v>1134.71</v>
      </c>
      <c r="Q16" s="16">
        <f t="shared" si="3"/>
        <v>1134.71</v>
      </c>
      <c r="R16" s="16">
        <f t="shared" si="4"/>
        <v>1134.71</v>
      </c>
      <c r="S16" s="16">
        <f t="shared" si="5"/>
        <v>1134.71</v>
      </c>
      <c r="T16" s="16">
        <v>0</v>
      </c>
      <c r="U16" s="99">
        <f t="shared" si="6"/>
        <v>5184.6791083333337</v>
      </c>
      <c r="V16" s="88">
        <f t="shared" si="7"/>
        <v>1285.23525</v>
      </c>
      <c r="W16" s="69">
        <f t="shared" si="8"/>
        <v>2304.9000000000005</v>
      </c>
      <c r="X16" s="69">
        <f t="shared" si="9"/>
        <v>2340</v>
      </c>
      <c r="Y16" s="69">
        <f t="shared" si="10"/>
        <v>2340</v>
      </c>
      <c r="Z16" s="69">
        <f t="shared" si="11"/>
        <v>2486.25</v>
      </c>
      <c r="AA16" s="69">
        <v>2486.25</v>
      </c>
      <c r="AB16" s="99">
        <f t="shared" si="12"/>
        <v>13242.635249999999</v>
      </c>
      <c r="AC16" s="132">
        <f t="shared" si="13"/>
        <v>8057.9561416666656</v>
      </c>
      <c r="AD16" s="79"/>
      <c r="AE16" s="80"/>
    </row>
    <row r="17" spans="1:31" ht="24.95" customHeight="1" x14ac:dyDescent="0.25">
      <c r="A17" s="6" t="s">
        <v>106</v>
      </c>
      <c r="B17" s="13" t="s">
        <v>54</v>
      </c>
      <c r="C17" s="14" t="s">
        <v>22</v>
      </c>
      <c r="D17" s="7">
        <v>27181</v>
      </c>
      <c r="E17" s="7">
        <v>41274</v>
      </c>
      <c r="F17" s="15" t="str">
        <f t="shared" si="0"/>
        <v>38Año(s), 6Mes(es)y 30 Día(s)</v>
      </c>
      <c r="G17" s="87">
        <v>41275</v>
      </c>
      <c r="H17" s="88">
        <v>20</v>
      </c>
      <c r="I17" s="89">
        <v>0</v>
      </c>
      <c r="J17" s="92">
        <v>6.83</v>
      </c>
      <c r="K17" s="66">
        <v>12</v>
      </c>
      <c r="L17" s="67">
        <v>12</v>
      </c>
      <c r="M17" s="67">
        <v>12</v>
      </c>
      <c r="N17" s="93">
        <v>12</v>
      </c>
      <c r="O17" s="98">
        <f t="shared" si="1"/>
        <v>147.98333333333332</v>
      </c>
      <c r="P17" s="16">
        <f t="shared" si="2"/>
        <v>260</v>
      </c>
      <c r="Q17" s="16">
        <f t="shared" si="3"/>
        <v>260</v>
      </c>
      <c r="R17" s="16">
        <f t="shared" si="4"/>
        <v>260</v>
      </c>
      <c r="S17" s="16">
        <f t="shared" si="5"/>
        <v>260</v>
      </c>
      <c r="T17" s="16">
        <v>0</v>
      </c>
      <c r="U17" s="99">
        <f t="shared" si="6"/>
        <v>1187.9833333333333</v>
      </c>
      <c r="V17" s="88">
        <f t="shared" si="7"/>
        <v>1285.23525</v>
      </c>
      <c r="W17" s="69">
        <f t="shared" si="8"/>
        <v>2304.9000000000005</v>
      </c>
      <c r="X17" s="69">
        <f t="shared" si="9"/>
        <v>2340</v>
      </c>
      <c r="Y17" s="69">
        <f t="shared" si="10"/>
        <v>2340</v>
      </c>
      <c r="Z17" s="69">
        <f t="shared" si="11"/>
        <v>2486.25</v>
      </c>
      <c r="AA17" s="69">
        <v>2486.25</v>
      </c>
      <c r="AB17" s="99">
        <f t="shared" si="12"/>
        <v>13242.635249999999</v>
      </c>
      <c r="AC17" s="132">
        <f t="shared" si="13"/>
        <v>12054.651916666666</v>
      </c>
      <c r="AD17" s="79"/>
      <c r="AE17" s="80"/>
    </row>
    <row r="18" spans="1:31" ht="24.95" customHeight="1" x14ac:dyDescent="0.25">
      <c r="A18" s="6" t="s">
        <v>107</v>
      </c>
      <c r="B18" s="13" t="s">
        <v>55</v>
      </c>
      <c r="C18" s="14" t="s">
        <v>1</v>
      </c>
      <c r="D18" s="7">
        <v>27576</v>
      </c>
      <c r="E18" s="7">
        <v>41440</v>
      </c>
      <c r="F18" s="15" t="str">
        <f t="shared" si="0"/>
        <v>37Año(s), 11Mes(es)y 14 Día(s)</v>
      </c>
      <c r="G18" s="87">
        <v>41456</v>
      </c>
      <c r="H18" s="88">
        <v>20</v>
      </c>
      <c r="I18" s="89">
        <v>0</v>
      </c>
      <c r="J18" s="92">
        <v>6.83</v>
      </c>
      <c r="K18" s="66">
        <v>12</v>
      </c>
      <c r="L18" s="67">
        <v>12</v>
      </c>
      <c r="M18" s="67">
        <v>12</v>
      </c>
      <c r="N18" s="93">
        <v>12</v>
      </c>
      <c r="O18" s="98">
        <f t="shared" si="1"/>
        <v>147.98333333333332</v>
      </c>
      <c r="P18" s="16">
        <f t="shared" si="2"/>
        <v>260</v>
      </c>
      <c r="Q18" s="16">
        <f t="shared" si="3"/>
        <v>260</v>
      </c>
      <c r="R18" s="16">
        <f t="shared" si="4"/>
        <v>260</v>
      </c>
      <c r="S18" s="16">
        <f t="shared" si="5"/>
        <v>260</v>
      </c>
      <c r="T18" s="16">
        <v>0</v>
      </c>
      <c r="U18" s="99">
        <f t="shared" si="6"/>
        <v>1187.9833333333333</v>
      </c>
      <c r="V18" s="88">
        <f t="shared" si="7"/>
        <v>1285.23525</v>
      </c>
      <c r="W18" s="69">
        <f t="shared" si="8"/>
        <v>2304.9000000000005</v>
      </c>
      <c r="X18" s="69">
        <f t="shared" si="9"/>
        <v>2340</v>
      </c>
      <c r="Y18" s="69">
        <f t="shared" si="10"/>
        <v>2340</v>
      </c>
      <c r="Z18" s="69">
        <f t="shared" si="11"/>
        <v>2486.25</v>
      </c>
      <c r="AA18" s="69">
        <v>2486.25</v>
      </c>
      <c r="AB18" s="99">
        <f t="shared" si="12"/>
        <v>13242.635249999999</v>
      </c>
      <c r="AC18" s="132">
        <f t="shared" si="13"/>
        <v>12054.651916666666</v>
      </c>
      <c r="AD18" s="79"/>
      <c r="AE18" s="80"/>
    </row>
    <row r="19" spans="1:31" ht="24.95" customHeight="1" x14ac:dyDescent="0.25">
      <c r="A19" s="6" t="s">
        <v>108</v>
      </c>
      <c r="B19" s="13" t="s">
        <v>165</v>
      </c>
      <c r="C19" s="14" t="s">
        <v>166</v>
      </c>
      <c r="D19" s="7">
        <v>29418</v>
      </c>
      <c r="E19" s="7">
        <v>44104</v>
      </c>
      <c r="F19" s="15" t="str">
        <f t="shared" si="0"/>
        <v>40Año(s), 2Mes(es)y 14 Día(s)</v>
      </c>
      <c r="G19" s="87">
        <v>44105</v>
      </c>
      <c r="H19" s="88">
        <v>20</v>
      </c>
      <c r="I19" s="89">
        <v>0</v>
      </c>
      <c r="J19" s="92">
        <v>0</v>
      </c>
      <c r="K19" s="66">
        <v>0</v>
      </c>
      <c r="L19" s="67">
        <v>3</v>
      </c>
      <c r="M19" s="67">
        <v>12</v>
      </c>
      <c r="N19" s="93">
        <v>12</v>
      </c>
      <c r="O19" s="98">
        <f t="shared" si="1"/>
        <v>0</v>
      </c>
      <c r="P19" s="16">
        <f t="shared" si="2"/>
        <v>0</v>
      </c>
      <c r="Q19" s="16">
        <f t="shared" si="3"/>
        <v>65</v>
      </c>
      <c r="R19" s="16">
        <f t="shared" si="4"/>
        <v>260</v>
      </c>
      <c r="S19" s="16">
        <f t="shared" si="5"/>
        <v>260</v>
      </c>
      <c r="T19" s="16">
        <v>0</v>
      </c>
      <c r="U19" s="99">
        <f t="shared" si="6"/>
        <v>585</v>
      </c>
      <c r="V19" s="88">
        <f t="shared" si="7"/>
        <v>0</v>
      </c>
      <c r="W19" s="69">
        <f t="shared" si="8"/>
        <v>0</v>
      </c>
      <c r="X19" s="69">
        <f t="shared" si="9"/>
        <v>585</v>
      </c>
      <c r="Y19" s="69">
        <f t="shared" si="10"/>
        <v>2340</v>
      </c>
      <c r="Z19" s="69">
        <f t="shared" si="11"/>
        <v>2486.25</v>
      </c>
      <c r="AA19" s="69">
        <v>2486.25</v>
      </c>
      <c r="AB19" s="99">
        <f t="shared" si="12"/>
        <v>7897.5</v>
      </c>
      <c r="AC19" s="132">
        <f t="shared" si="13"/>
        <v>7312.5</v>
      </c>
      <c r="AD19" s="79"/>
      <c r="AE19" s="80"/>
    </row>
    <row r="20" spans="1:31" ht="24.95" customHeight="1" x14ac:dyDescent="0.25">
      <c r="A20" s="6" t="s">
        <v>109</v>
      </c>
      <c r="B20" s="13" t="s">
        <v>56</v>
      </c>
      <c r="C20" s="14" t="s">
        <v>0</v>
      </c>
      <c r="D20" s="7">
        <v>27607</v>
      </c>
      <c r="E20" s="7">
        <v>39325</v>
      </c>
      <c r="F20" s="15" t="str">
        <f t="shared" si="0"/>
        <v>32Año(s), 0Mes(es)y 30 Día(s)</v>
      </c>
      <c r="G20" s="87">
        <v>39326</v>
      </c>
      <c r="H20" s="88">
        <v>22.67</v>
      </c>
      <c r="I20" s="89">
        <v>70</v>
      </c>
      <c r="J20" s="92">
        <v>6.83</v>
      </c>
      <c r="K20" s="66">
        <v>12</v>
      </c>
      <c r="L20" s="67">
        <v>12</v>
      </c>
      <c r="M20" s="67">
        <v>12</v>
      </c>
      <c r="N20" s="93">
        <v>12</v>
      </c>
      <c r="O20" s="98">
        <f t="shared" si="1"/>
        <v>645.83910833333334</v>
      </c>
      <c r="P20" s="16">
        <f t="shared" si="2"/>
        <v>1134.71</v>
      </c>
      <c r="Q20" s="16">
        <f t="shared" si="3"/>
        <v>1134.71</v>
      </c>
      <c r="R20" s="16">
        <f t="shared" si="4"/>
        <v>1134.71</v>
      </c>
      <c r="S20" s="16">
        <f t="shared" si="5"/>
        <v>1134.71</v>
      </c>
      <c r="T20" s="16">
        <v>0</v>
      </c>
      <c r="U20" s="99">
        <f t="shared" si="6"/>
        <v>5184.6791083333337</v>
      </c>
      <c r="V20" s="88">
        <f t="shared" si="7"/>
        <v>1285.23525</v>
      </c>
      <c r="W20" s="69">
        <f t="shared" si="8"/>
        <v>2304.9000000000005</v>
      </c>
      <c r="X20" s="69">
        <f t="shared" si="9"/>
        <v>2340</v>
      </c>
      <c r="Y20" s="69">
        <f t="shared" si="10"/>
        <v>2340</v>
      </c>
      <c r="Z20" s="69">
        <f t="shared" si="11"/>
        <v>2486.25</v>
      </c>
      <c r="AA20" s="69">
        <v>2486.25</v>
      </c>
      <c r="AB20" s="99">
        <f t="shared" si="12"/>
        <v>13242.635249999999</v>
      </c>
      <c r="AC20" s="132">
        <f t="shared" si="13"/>
        <v>8057.9561416666656</v>
      </c>
      <c r="AD20" s="79"/>
      <c r="AE20" s="80"/>
    </row>
    <row r="21" spans="1:31" ht="24.95" customHeight="1" x14ac:dyDescent="0.25">
      <c r="A21" s="6" t="s">
        <v>110</v>
      </c>
      <c r="B21" s="13" t="s">
        <v>57</v>
      </c>
      <c r="C21" s="14" t="s">
        <v>23</v>
      </c>
      <c r="D21" s="7">
        <v>25860</v>
      </c>
      <c r="E21" s="7">
        <v>41274</v>
      </c>
      <c r="F21" s="15" t="str">
        <f t="shared" si="0"/>
        <v>42Año(s), 2Mes(es)y 12 Día(s)</v>
      </c>
      <c r="G21" s="87">
        <v>41275</v>
      </c>
      <c r="H21" s="88">
        <v>20</v>
      </c>
      <c r="I21" s="89">
        <v>0</v>
      </c>
      <c r="J21" s="92">
        <v>6.83</v>
      </c>
      <c r="K21" s="66">
        <v>12</v>
      </c>
      <c r="L21" s="67">
        <v>12</v>
      </c>
      <c r="M21" s="67">
        <v>12</v>
      </c>
      <c r="N21" s="93">
        <v>12</v>
      </c>
      <c r="O21" s="98">
        <f t="shared" si="1"/>
        <v>147.98333333333332</v>
      </c>
      <c r="P21" s="16">
        <f t="shared" si="2"/>
        <v>260</v>
      </c>
      <c r="Q21" s="16">
        <f t="shared" si="3"/>
        <v>260</v>
      </c>
      <c r="R21" s="16">
        <f t="shared" si="4"/>
        <v>260</v>
      </c>
      <c r="S21" s="16">
        <f t="shared" si="5"/>
        <v>260</v>
      </c>
      <c r="T21" s="16">
        <v>0</v>
      </c>
      <c r="U21" s="99">
        <f t="shared" si="6"/>
        <v>1187.9833333333333</v>
      </c>
      <c r="V21" s="88">
        <f t="shared" si="7"/>
        <v>1285.23525</v>
      </c>
      <c r="W21" s="69">
        <f t="shared" si="8"/>
        <v>2304.9000000000005</v>
      </c>
      <c r="X21" s="69">
        <f t="shared" si="9"/>
        <v>2340</v>
      </c>
      <c r="Y21" s="69">
        <f t="shared" si="10"/>
        <v>2340</v>
      </c>
      <c r="Z21" s="69">
        <f t="shared" si="11"/>
        <v>2486.25</v>
      </c>
      <c r="AA21" s="69">
        <v>2486.25</v>
      </c>
      <c r="AB21" s="99">
        <f t="shared" si="12"/>
        <v>13242.635249999999</v>
      </c>
      <c r="AC21" s="132">
        <f t="shared" si="13"/>
        <v>12054.651916666666</v>
      </c>
      <c r="AD21" s="79"/>
      <c r="AE21" s="80"/>
    </row>
    <row r="22" spans="1:31" ht="24.95" customHeight="1" x14ac:dyDescent="0.25">
      <c r="A22" s="6" t="s">
        <v>111</v>
      </c>
      <c r="B22" s="13" t="s">
        <v>59</v>
      </c>
      <c r="C22" s="14" t="s">
        <v>25</v>
      </c>
      <c r="D22" s="7">
        <v>27274</v>
      </c>
      <c r="E22" s="7">
        <v>40908</v>
      </c>
      <c r="F22" s="15" t="str">
        <f t="shared" si="0"/>
        <v>37Año(s), 3Mes(es)y 29 Día(s)</v>
      </c>
      <c r="G22" s="87">
        <v>41244</v>
      </c>
      <c r="H22" s="88">
        <v>20</v>
      </c>
      <c r="I22" s="89">
        <v>0</v>
      </c>
      <c r="J22" s="92">
        <v>6.83</v>
      </c>
      <c r="K22" s="66">
        <v>12</v>
      </c>
      <c r="L22" s="67">
        <v>12</v>
      </c>
      <c r="M22" s="67">
        <v>12</v>
      </c>
      <c r="N22" s="93">
        <v>12</v>
      </c>
      <c r="O22" s="98">
        <f t="shared" si="1"/>
        <v>147.98333333333332</v>
      </c>
      <c r="P22" s="16">
        <f t="shared" si="2"/>
        <v>260</v>
      </c>
      <c r="Q22" s="16">
        <f t="shared" si="3"/>
        <v>260</v>
      </c>
      <c r="R22" s="16">
        <f t="shared" si="4"/>
        <v>260</v>
      </c>
      <c r="S22" s="16">
        <f t="shared" si="5"/>
        <v>260</v>
      </c>
      <c r="T22" s="16">
        <v>0</v>
      </c>
      <c r="U22" s="99">
        <f t="shared" si="6"/>
        <v>1187.9833333333333</v>
      </c>
      <c r="V22" s="88">
        <f t="shared" si="7"/>
        <v>1285.23525</v>
      </c>
      <c r="W22" s="69">
        <f t="shared" si="8"/>
        <v>2304.9000000000005</v>
      </c>
      <c r="X22" s="69">
        <f t="shared" si="9"/>
        <v>2340</v>
      </c>
      <c r="Y22" s="69">
        <f t="shared" si="10"/>
        <v>2340</v>
      </c>
      <c r="Z22" s="69">
        <f t="shared" si="11"/>
        <v>2486.25</v>
      </c>
      <c r="AA22" s="69">
        <v>2486.25</v>
      </c>
      <c r="AB22" s="99">
        <f t="shared" si="12"/>
        <v>13242.635249999999</v>
      </c>
      <c r="AC22" s="132">
        <f t="shared" si="13"/>
        <v>12054.651916666666</v>
      </c>
      <c r="AD22" s="79"/>
      <c r="AE22" s="80"/>
    </row>
    <row r="23" spans="1:31" ht="24.95" customHeight="1" x14ac:dyDescent="0.25">
      <c r="A23" s="6" t="s">
        <v>112</v>
      </c>
      <c r="B23" s="13" t="s">
        <v>134</v>
      </c>
      <c r="C23" s="14" t="s">
        <v>131</v>
      </c>
      <c r="D23" s="7">
        <v>32509</v>
      </c>
      <c r="E23" s="7">
        <v>43677</v>
      </c>
      <c r="F23" s="15" t="str">
        <f t="shared" si="0"/>
        <v>30Año(s), 6Mes(es)y 30 Día(s)</v>
      </c>
      <c r="G23" s="87">
        <v>43678</v>
      </c>
      <c r="H23" s="88">
        <v>20</v>
      </c>
      <c r="I23" s="89">
        <v>0</v>
      </c>
      <c r="J23" s="92">
        <v>0</v>
      </c>
      <c r="K23" s="66">
        <v>5</v>
      </c>
      <c r="L23" s="67">
        <v>12</v>
      </c>
      <c r="M23" s="67">
        <v>12</v>
      </c>
      <c r="N23" s="93">
        <v>12</v>
      </c>
      <c r="O23" s="98">
        <f t="shared" si="1"/>
        <v>0</v>
      </c>
      <c r="P23" s="16">
        <f t="shared" si="2"/>
        <v>108.33333333333333</v>
      </c>
      <c r="Q23" s="16">
        <f t="shared" si="3"/>
        <v>260</v>
      </c>
      <c r="R23" s="16">
        <f t="shared" si="4"/>
        <v>260</v>
      </c>
      <c r="S23" s="16">
        <f t="shared" si="5"/>
        <v>260</v>
      </c>
      <c r="T23" s="16">
        <v>0</v>
      </c>
      <c r="U23" s="99">
        <f t="shared" si="6"/>
        <v>888.33333333333326</v>
      </c>
      <c r="V23" s="88">
        <f t="shared" si="7"/>
        <v>0</v>
      </c>
      <c r="W23" s="69">
        <f t="shared" si="8"/>
        <v>960.375</v>
      </c>
      <c r="X23" s="69">
        <f t="shared" si="9"/>
        <v>2340</v>
      </c>
      <c r="Y23" s="69">
        <f t="shared" si="10"/>
        <v>2340</v>
      </c>
      <c r="Z23" s="69">
        <f t="shared" si="11"/>
        <v>2486.25</v>
      </c>
      <c r="AA23" s="69">
        <v>2486.25</v>
      </c>
      <c r="AB23" s="99">
        <f t="shared" si="12"/>
        <v>10612.875</v>
      </c>
      <c r="AC23" s="132">
        <f t="shared" si="13"/>
        <v>9724.5416666666661</v>
      </c>
      <c r="AD23" s="79"/>
      <c r="AE23" s="80"/>
    </row>
    <row r="24" spans="1:31" ht="24.95" customHeight="1" x14ac:dyDescent="0.25">
      <c r="A24" s="6" t="s">
        <v>113</v>
      </c>
      <c r="B24" s="13" t="s">
        <v>60</v>
      </c>
      <c r="C24" s="14" t="s">
        <v>8</v>
      </c>
      <c r="D24" s="7">
        <v>28353</v>
      </c>
      <c r="E24" s="7">
        <v>41440</v>
      </c>
      <c r="F24" s="15" t="str">
        <f t="shared" si="0"/>
        <v>35Año(s), 9Mes(es)y 30 Día(s)</v>
      </c>
      <c r="G24" s="87">
        <v>41456</v>
      </c>
      <c r="H24" s="88">
        <v>20</v>
      </c>
      <c r="I24" s="89">
        <v>0</v>
      </c>
      <c r="J24" s="92">
        <v>6.83</v>
      </c>
      <c r="K24" s="66">
        <v>12</v>
      </c>
      <c r="L24" s="67">
        <v>12</v>
      </c>
      <c r="M24" s="67">
        <v>12</v>
      </c>
      <c r="N24" s="93">
        <v>12</v>
      </c>
      <c r="O24" s="98">
        <f t="shared" si="1"/>
        <v>147.98333333333332</v>
      </c>
      <c r="P24" s="16">
        <f t="shared" si="2"/>
        <v>260</v>
      </c>
      <c r="Q24" s="16">
        <f t="shared" si="3"/>
        <v>260</v>
      </c>
      <c r="R24" s="16">
        <f t="shared" si="4"/>
        <v>260</v>
      </c>
      <c r="S24" s="16">
        <f t="shared" si="5"/>
        <v>260</v>
      </c>
      <c r="T24" s="16">
        <v>0</v>
      </c>
      <c r="U24" s="99">
        <f t="shared" si="6"/>
        <v>1187.9833333333333</v>
      </c>
      <c r="V24" s="88">
        <f t="shared" si="7"/>
        <v>1285.23525</v>
      </c>
      <c r="W24" s="69">
        <f t="shared" si="8"/>
        <v>2304.9000000000005</v>
      </c>
      <c r="X24" s="69">
        <f t="shared" si="9"/>
        <v>2340</v>
      </c>
      <c r="Y24" s="69">
        <f t="shared" si="10"/>
        <v>2340</v>
      </c>
      <c r="Z24" s="69">
        <f t="shared" si="11"/>
        <v>2486.25</v>
      </c>
      <c r="AA24" s="69">
        <v>2486.25</v>
      </c>
      <c r="AB24" s="99">
        <f t="shared" si="12"/>
        <v>13242.635249999999</v>
      </c>
      <c r="AC24" s="132">
        <f t="shared" si="13"/>
        <v>12054.651916666666</v>
      </c>
      <c r="AD24" s="79"/>
      <c r="AE24" s="80"/>
    </row>
    <row r="25" spans="1:31" ht="24.95" customHeight="1" x14ac:dyDescent="0.25">
      <c r="A25" s="6" t="s">
        <v>114</v>
      </c>
      <c r="B25" s="13" t="s">
        <v>61</v>
      </c>
      <c r="C25" s="14" t="s">
        <v>26</v>
      </c>
      <c r="D25" s="7">
        <v>26137</v>
      </c>
      <c r="E25" s="7">
        <v>41274</v>
      </c>
      <c r="F25" s="15" t="str">
        <f t="shared" si="0"/>
        <v>41Año(s), 5Mes(es)y 8 Día(s)</v>
      </c>
      <c r="G25" s="87">
        <v>41275</v>
      </c>
      <c r="H25" s="88">
        <v>20</v>
      </c>
      <c r="I25" s="89">
        <v>0</v>
      </c>
      <c r="J25" s="92">
        <v>6.83</v>
      </c>
      <c r="K25" s="66">
        <v>12</v>
      </c>
      <c r="L25" s="67">
        <v>12</v>
      </c>
      <c r="M25" s="67">
        <v>12</v>
      </c>
      <c r="N25" s="93">
        <v>12</v>
      </c>
      <c r="O25" s="98">
        <f t="shared" si="1"/>
        <v>147.98333333333332</v>
      </c>
      <c r="P25" s="16">
        <f t="shared" si="2"/>
        <v>260</v>
      </c>
      <c r="Q25" s="16">
        <f t="shared" si="3"/>
        <v>260</v>
      </c>
      <c r="R25" s="16">
        <f t="shared" si="4"/>
        <v>260</v>
      </c>
      <c r="S25" s="16">
        <f t="shared" si="5"/>
        <v>260</v>
      </c>
      <c r="T25" s="16">
        <v>0</v>
      </c>
      <c r="U25" s="99">
        <f t="shared" si="6"/>
        <v>1187.9833333333333</v>
      </c>
      <c r="V25" s="88">
        <f t="shared" si="7"/>
        <v>1285.23525</v>
      </c>
      <c r="W25" s="69">
        <f t="shared" si="8"/>
        <v>2304.9000000000005</v>
      </c>
      <c r="X25" s="69">
        <f t="shared" si="9"/>
        <v>2340</v>
      </c>
      <c r="Y25" s="69">
        <f t="shared" si="10"/>
        <v>2340</v>
      </c>
      <c r="Z25" s="69">
        <f t="shared" si="11"/>
        <v>2486.25</v>
      </c>
      <c r="AA25" s="69">
        <v>2486.25</v>
      </c>
      <c r="AB25" s="99">
        <f t="shared" si="12"/>
        <v>13242.635249999999</v>
      </c>
      <c r="AC25" s="132">
        <f t="shared" si="13"/>
        <v>12054.651916666666</v>
      </c>
      <c r="AD25" s="79"/>
      <c r="AE25" s="80"/>
    </row>
    <row r="26" spans="1:31" ht="24.95" customHeight="1" x14ac:dyDescent="0.25">
      <c r="A26" s="6" t="s">
        <v>115</v>
      </c>
      <c r="B26" s="13" t="s">
        <v>167</v>
      </c>
      <c r="C26" s="14" t="s">
        <v>168</v>
      </c>
      <c r="D26" s="7">
        <v>29541</v>
      </c>
      <c r="E26" s="7">
        <v>44165</v>
      </c>
      <c r="F26" s="15" t="str">
        <f t="shared" si="0"/>
        <v>40Año(s), 0Mes(es)y 14 Día(s)</v>
      </c>
      <c r="G26" s="87">
        <v>44166</v>
      </c>
      <c r="H26" s="88">
        <v>20</v>
      </c>
      <c r="I26" s="89">
        <v>0</v>
      </c>
      <c r="J26" s="92">
        <v>0</v>
      </c>
      <c r="K26" s="66">
        <v>0</v>
      </c>
      <c r="L26" s="67">
        <v>1</v>
      </c>
      <c r="M26" s="67">
        <v>12</v>
      </c>
      <c r="N26" s="93">
        <v>12</v>
      </c>
      <c r="O26" s="98">
        <f t="shared" si="1"/>
        <v>0</v>
      </c>
      <c r="P26" s="16">
        <f t="shared" si="2"/>
        <v>0</v>
      </c>
      <c r="Q26" s="16">
        <f t="shared" si="3"/>
        <v>21.666666666666668</v>
      </c>
      <c r="R26" s="16">
        <f t="shared" si="4"/>
        <v>260</v>
      </c>
      <c r="S26" s="16">
        <f t="shared" si="5"/>
        <v>260</v>
      </c>
      <c r="T26" s="16">
        <v>0</v>
      </c>
      <c r="U26" s="99">
        <f t="shared" si="6"/>
        <v>541.66666666666674</v>
      </c>
      <c r="V26" s="88">
        <f t="shared" si="7"/>
        <v>0</v>
      </c>
      <c r="W26" s="69">
        <f t="shared" si="8"/>
        <v>0</v>
      </c>
      <c r="X26" s="69">
        <f t="shared" si="9"/>
        <v>195</v>
      </c>
      <c r="Y26" s="69">
        <f t="shared" si="10"/>
        <v>2340</v>
      </c>
      <c r="Z26" s="69">
        <f t="shared" si="11"/>
        <v>2486.25</v>
      </c>
      <c r="AA26" s="69">
        <v>2486.25</v>
      </c>
      <c r="AB26" s="99">
        <f t="shared" si="12"/>
        <v>7507.5</v>
      </c>
      <c r="AC26" s="132">
        <f t="shared" si="13"/>
        <v>6965.833333333333</v>
      </c>
      <c r="AD26" s="79"/>
      <c r="AE26" s="80"/>
    </row>
    <row r="27" spans="1:31" ht="24.95" customHeight="1" x14ac:dyDescent="0.25">
      <c r="A27" s="6" t="s">
        <v>116</v>
      </c>
      <c r="B27" s="13" t="s">
        <v>62</v>
      </c>
      <c r="C27" s="14" t="s">
        <v>27</v>
      </c>
      <c r="D27" s="7">
        <v>31837</v>
      </c>
      <c r="E27" s="7">
        <v>42989</v>
      </c>
      <c r="F27" s="15" t="str">
        <f t="shared" si="0"/>
        <v>30Año(s), 6Mes(es)y 10 Día(s)</v>
      </c>
      <c r="G27" s="87">
        <v>43466</v>
      </c>
      <c r="H27" s="88">
        <v>30</v>
      </c>
      <c r="I27" s="89">
        <v>0</v>
      </c>
      <c r="J27" s="92">
        <v>0</v>
      </c>
      <c r="K27" s="66">
        <v>12</v>
      </c>
      <c r="L27" s="67">
        <v>12</v>
      </c>
      <c r="M27" s="67">
        <v>12</v>
      </c>
      <c r="N27" s="93">
        <v>12</v>
      </c>
      <c r="O27" s="98">
        <f t="shared" si="1"/>
        <v>0</v>
      </c>
      <c r="P27" s="16">
        <f t="shared" si="2"/>
        <v>390</v>
      </c>
      <c r="Q27" s="16">
        <f t="shared" si="3"/>
        <v>390</v>
      </c>
      <c r="R27" s="16">
        <f t="shared" si="4"/>
        <v>390</v>
      </c>
      <c r="S27" s="16">
        <f t="shared" si="5"/>
        <v>390</v>
      </c>
      <c r="T27" s="16">
        <v>0</v>
      </c>
      <c r="U27" s="99">
        <f t="shared" si="6"/>
        <v>1560</v>
      </c>
      <c r="V27" s="88">
        <f t="shared" si="7"/>
        <v>0</v>
      </c>
      <c r="W27" s="69">
        <f t="shared" si="8"/>
        <v>2304.9000000000005</v>
      </c>
      <c r="X27" s="69">
        <f t="shared" si="9"/>
        <v>2340</v>
      </c>
      <c r="Y27" s="69">
        <f t="shared" si="10"/>
        <v>2340</v>
      </c>
      <c r="Z27" s="69">
        <f t="shared" si="11"/>
        <v>2486.25</v>
      </c>
      <c r="AA27" s="69">
        <v>2486.25</v>
      </c>
      <c r="AB27" s="99">
        <f t="shared" si="12"/>
        <v>11957.400000000001</v>
      </c>
      <c r="AC27" s="132">
        <f t="shared" si="13"/>
        <v>10397.400000000001</v>
      </c>
      <c r="AD27" s="79"/>
      <c r="AE27" s="80"/>
    </row>
    <row r="28" spans="1:31" ht="24.95" customHeight="1" x14ac:dyDescent="0.25">
      <c r="A28" s="6" t="s">
        <v>117</v>
      </c>
      <c r="B28" s="13" t="s">
        <v>63</v>
      </c>
      <c r="C28" s="14" t="s">
        <v>7</v>
      </c>
      <c r="D28" s="7">
        <v>28430</v>
      </c>
      <c r="E28" s="7">
        <v>42400</v>
      </c>
      <c r="F28" s="15" t="str">
        <f t="shared" si="0"/>
        <v>38Año(s), 2Mes(es)y 30 Día(s)</v>
      </c>
      <c r="G28" s="87">
        <v>42401</v>
      </c>
      <c r="H28" s="88">
        <v>20</v>
      </c>
      <c r="I28" s="89">
        <v>0</v>
      </c>
      <c r="J28" s="92">
        <v>6.83</v>
      </c>
      <c r="K28" s="66">
        <v>12</v>
      </c>
      <c r="L28" s="67">
        <v>12</v>
      </c>
      <c r="M28" s="67">
        <v>12</v>
      </c>
      <c r="N28" s="93">
        <v>12</v>
      </c>
      <c r="O28" s="98">
        <f t="shared" si="1"/>
        <v>147.98333333333332</v>
      </c>
      <c r="P28" s="16">
        <f t="shared" si="2"/>
        <v>260</v>
      </c>
      <c r="Q28" s="16">
        <f t="shared" si="3"/>
        <v>260</v>
      </c>
      <c r="R28" s="16">
        <f t="shared" si="4"/>
        <v>260</v>
      </c>
      <c r="S28" s="16">
        <f t="shared" si="5"/>
        <v>260</v>
      </c>
      <c r="T28" s="16">
        <v>0</v>
      </c>
      <c r="U28" s="99">
        <f t="shared" si="6"/>
        <v>1187.9833333333333</v>
      </c>
      <c r="V28" s="88">
        <f t="shared" si="7"/>
        <v>1285.23525</v>
      </c>
      <c r="W28" s="69">
        <f t="shared" si="8"/>
        <v>2304.9000000000005</v>
      </c>
      <c r="X28" s="69">
        <f t="shared" si="9"/>
        <v>2340</v>
      </c>
      <c r="Y28" s="69">
        <f t="shared" si="10"/>
        <v>2340</v>
      </c>
      <c r="Z28" s="69">
        <f t="shared" si="11"/>
        <v>2486.25</v>
      </c>
      <c r="AA28" s="69">
        <v>2486.25</v>
      </c>
      <c r="AB28" s="99">
        <f t="shared" si="12"/>
        <v>13242.635249999999</v>
      </c>
      <c r="AC28" s="132">
        <f t="shared" si="13"/>
        <v>12054.651916666666</v>
      </c>
      <c r="AD28" s="79"/>
      <c r="AE28" s="80"/>
    </row>
    <row r="29" spans="1:31" ht="24.95" customHeight="1" x14ac:dyDescent="0.25">
      <c r="A29" s="6" t="s">
        <v>118</v>
      </c>
      <c r="B29" s="13" t="s">
        <v>64</v>
      </c>
      <c r="C29" s="14" t="s">
        <v>28</v>
      </c>
      <c r="D29" s="7">
        <v>28856</v>
      </c>
      <c r="E29" s="7">
        <v>43190</v>
      </c>
      <c r="F29" s="39" t="str">
        <f t="shared" si="0"/>
        <v>39Año(s), 2Mes(es)y 30 Día(s)</v>
      </c>
      <c r="G29" s="87">
        <v>43191</v>
      </c>
      <c r="H29" s="88">
        <v>20</v>
      </c>
      <c r="I29" s="89">
        <v>0</v>
      </c>
      <c r="J29" s="92">
        <v>6.83</v>
      </c>
      <c r="K29" s="66">
        <v>12</v>
      </c>
      <c r="L29" s="67">
        <v>12</v>
      </c>
      <c r="M29" s="67">
        <v>12</v>
      </c>
      <c r="N29" s="93">
        <v>12</v>
      </c>
      <c r="O29" s="98">
        <f t="shared" si="1"/>
        <v>147.98333333333332</v>
      </c>
      <c r="P29" s="16">
        <f t="shared" si="2"/>
        <v>260</v>
      </c>
      <c r="Q29" s="16">
        <f t="shared" si="3"/>
        <v>260</v>
      </c>
      <c r="R29" s="16">
        <f t="shared" si="4"/>
        <v>260</v>
      </c>
      <c r="S29" s="16">
        <f t="shared" si="5"/>
        <v>260</v>
      </c>
      <c r="T29" s="16">
        <v>0</v>
      </c>
      <c r="U29" s="99">
        <f t="shared" si="6"/>
        <v>1187.9833333333333</v>
      </c>
      <c r="V29" s="88">
        <f t="shared" si="7"/>
        <v>1285.23525</v>
      </c>
      <c r="W29" s="69">
        <f t="shared" si="8"/>
        <v>2304.9000000000005</v>
      </c>
      <c r="X29" s="69">
        <f t="shared" si="9"/>
        <v>2340</v>
      </c>
      <c r="Y29" s="69">
        <f t="shared" si="10"/>
        <v>2340</v>
      </c>
      <c r="Z29" s="69">
        <f t="shared" si="11"/>
        <v>2486.25</v>
      </c>
      <c r="AA29" s="69">
        <v>2486.25</v>
      </c>
      <c r="AB29" s="99">
        <f t="shared" si="12"/>
        <v>13242.635249999999</v>
      </c>
      <c r="AC29" s="132">
        <f t="shared" si="13"/>
        <v>12054.651916666666</v>
      </c>
      <c r="AD29" s="79"/>
      <c r="AE29" s="80"/>
    </row>
    <row r="30" spans="1:31" ht="24.95" customHeight="1" x14ac:dyDescent="0.25">
      <c r="A30" s="6" t="s">
        <v>119</v>
      </c>
      <c r="B30" s="13" t="s">
        <v>157</v>
      </c>
      <c r="C30" s="14" t="s">
        <v>153</v>
      </c>
      <c r="D30" s="7">
        <v>29541</v>
      </c>
      <c r="E30" s="7">
        <v>43997</v>
      </c>
      <c r="F30" s="15" t="str">
        <f t="shared" si="0"/>
        <v>39Año(s), 6Mes(es)y 30 Día(s)</v>
      </c>
      <c r="G30" s="87">
        <v>43998</v>
      </c>
      <c r="H30" s="88">
        <v>20</v>
      </c>
      <c r="I30" s="89">
        <v>0</v>
      </c>
      <c r="J30" s="92">
        <v>0</v>
      </c>
      <c r="K30" s="66">
        <v>0</v>
      </c>
      <c r="L30" s="67">
        <v>7</v>
      </c>
      <c r="M30" s="67">
        <v>12</v>
      </c>
      <c r="N30" s="93">
        <v>12</v>
      </c>
      <c r="O30" s="98">
        <f t="shared" si="1"/>
        <v>0</v>
      </c>
      <c r="P30" s="16">
        <f t="shared" si="2"/>
        <v>0</v>
      </c>
      <c r="Q30" s="16">
        <f t="shared" si="3"/>
        <v>151.66666666666666</v>
      </c>
      <c r="R30" s="16">
        <f t="shared" si="4"/>
        <v>260</v>
      </c>
      <c r="S30" s="16">
        <f t="shared" si="5"/>
        <v>260</v>
      </c>
      <c r="T30" s="16">
        <v>0</v>
      </c>
      <c r="U30" s="99">
        <f t="shared" si="6"/>
        <v>671.66666666666663</v>
      </c>
      <c r="V30" s="88">
        <f t="shared" si="7"/>
        <v>0</v>
      </c>
      <c r="W30" s="69">
        <f t="shared" si="8"/>
        <v>0</v>
      </c>
      <c r="X30" s="69">
        <f t="shared" si="9"/>
        <v>1365</v>
      </c>
      <c r="Y30" s="69">
        <f t="shared" si="10"/>
        <v>2340</v>
      </c>
      <c r="Z30" s="69">
        <f t="shared" si="11"/>
        <v>2486.25</v>
      </c>
      <c r="AA30" s="69">
        <v>2486.25</v>
      </c>
      <c r="AB30" s="99">
        <f t="shared" si="12"/>
        <v>8677.5</v>
      </c>
      <c r="AC30" s="132">
        <f t="shared" si="13"/>
        <v>8005.833333333333</v>
      </c>
      <c r="AD30" s="79"/>
      <c r="AE30" s="80"/>
    </row>
    <row r="31" spans="1:31" ht="24.95" customHeight="1" x14ac:dyDescent="0.25">
      <c r="A31" s="6" t="s">
        <v>120</v>
      </c>
      <c r="B31" s="13" t="s">
        <v>65</v>
      </c>
      <c r="C31" s="14" t="s">
        <v>29</v>
      </c>
      <c r="D31" s="7">
        <v>27038</v>
      </c>
      <c r="E31" s="7">
        <v>42628</v>
      </c>
      <c r="F31" s="15" t="str">
        <f t="shared" si="0"/>
        <v>42Año(s), 8Mes(es)y 6 Día(s)</v>
      </c>
      <c r="G31" s="87">
        <v>42644</v>
      </c>
      <c r="H31" s="88">
        <v>20</v>
      </c>
      <c r="I31" s="89">
        <v>0</v>
      </c>
      <c r="J31" s="92">
        <v>6.83</v>
      </c>
      <c r="K31" s="66">
        <v>12</v>
      </c>
      <c r="L31" s="67">
        <v>12</v>
      </c>
      <c r="M31" s="67">
        <v>12</v>
      </c>
      <c r="N31" s="93">
        <v>12</v>
      </c>
      <c r="O31" s="98">
        <f t="shared" si="1"/>
        <v>147.98333333333332</v>
      </c>
      <c r="P31" s="16">
        <f t="shared" si="2"/>
        <v>260</v>
      </c>
      <c r="Q31" s="16">
        <f t="shared" si="3"/>
        <v>260</v>
      </c>
      <c r="R31" s="16">
        <f t="shared" si="4"/>
        <v>260</v>
      </c>
      <c r="S31" s="16">
        <f t="shared" si="5"/>
        <v>260</v>
      </c>
      <c r="T31" s="16">
        <v>0</v>
      </c>
      <c r="U31" s="99">
        <f t="shared" si="6"/>
        <v>1187.9833333333333</v>
      </c>
      <c r="V31" s="88">
        <f t="shared" si="7"/>
        <v>1285.23525</v>
      </c>
      <c r="W31" s="69">
        <f t="shared" si="8"/>
        <v>2304.9000000000005</v>
      </c>
      <c r="X31" s="69">
        <f t="shared" si="9"/>
        <v>2340</v>
      </c>
      <c r="Y31" s="69">
        <f t="shared" si="10"/>
        <v>2340</v>
      </c>
      <c r="Z31" s="69">
        <f t="shared" si="11"/>
        <v>2486.25</v>
      </c>
      <c r="AA31" s="69">
        <v>2486.25</v>
      </c>
      <c r="AB31" s="99">
        <f t="shared" si="12"/>
        <v>13242.635249999999</v>
      </c>
      <c r="AC31" s="132">
        <f t="shared" si="13"/>
        <v>12054.651916666666</v>
      </c>
      <c r="AD31" s="79"/>
      <c r="AE31" s="80"/>
    </row>
    <row r="32" spans="1:31" ht="24.95" customHeight="1" x14ac:dyDescent="0.25">
      <c r="A32" s="6" t="s">
        <v>121</v>
      </c>
      <c r="B32" s="13" t="s">
        <v>66</v>
      </c>
      <c r="C32" s="14" t="s">
        <v>30</v>
      </c>
      <c r="D32" s="7">
        <v>27033</v>
      </c>
      <c r="E32" s="7">
        <v>41274</v>
      </c>
      <c r="F32" s="15" t="str">
        <f t="shared" si="0"/>
        <v>38Año(s), 11Mes(es)y 27 Día(s)</v>
      </c>
      <c r="G32" s="87">
        <v>41275</v>
      </c>
      <c r="H32" s="88">
        <v>20</v>
      </c>
      <c r="I32" s="89">
        <v>0</v>
      </c>
      <c r="J32" s="92">
        <v>6.83</v>
      </c>
      <c r="K32" s="66">
        <v>12</v>
      </c>
      <c r="L32" s="67">
        <v>12</v>
      </c>
      <c r="M32" s="67">
        <v>12</v>
      </c>
      <c r="N32" s="93">
        <v>12</v>
      </c>
      <c r="O32" s="98">
        <f t="shared" si="1"/>
        <v>147.98333333333332</v>
      </c>
      <c r="P32" s="16">
        <f t="shared" si="2"/>
        <v>260</v>
      </c>
      <c r="Q32" s="16">
        <f t="shared" si="3"/>
        <v>260</v>
      </c>
      <c r="R32" s="16">
        <f t="shared" si="4"/>
        <v>260</v>
      </c>
      <c r="S32" s="16">
        <f t="shared" si="5"/>
        <v>260</v>
      </c>
      <c r="T32" s="16">
        <v>0</v>
      </c>
      <c r="U32" s="99">
        <f t="shared" si="6"/>
        <v>1187.9833333333333</v>
      </c>
      <c r="V32" s="88">
        <f t="shared" si="7"/>
        <v>1285.23525</v>
      </c>
      <c r="W32" s="69">
        <f t="shared" si="8"/>
        <v>2304.9000000000005</v>
      </c>
      <c r="X32" s="69">
        <f t="shared" si="9"/>
        <v>2340</v>
      </c>
      <c r="Y32" s="69">
        <f t="shared" si="10"/>
        <v>2340</v>
      </c>
      <c r="Z32" s="69">
        <f t="shared" si="11"/>
        <v>2486.25</v>
      </c>
      <c r="AA32" s="69">
        <v>2486.25</v>
      </c>
      <c r="AB32" s="99">
        <f t="shared" si="12"/>
        <v>13242.635249999999</v>
      </c>
      <c r="AC32" s="132">
        <f t="shared" si="13"/>
        <v>12054.651916666666</v>
      </c>
      <c r="AD32" s="79"/>
      <c r="AE32" s="80"/>
    </row>
    <row r="33" spans="1:31" ht="24.95" customHeight="1" x14ac:dyDescent="0.25">
      <c r="A33" s="6" t="s">
        <v>122</v>
      </c>
      <c r="B33" s="13" t="s">
        <v>158</v>
      </c>
      <c r="C33" s="14" t="s">
        <v>154</v>
      </c>
      <c r="D33" s="7">
        <v>32402</v>
      </c>
      <c r="E33" s="7">
        <v>43962</v>
      </c>
      <c r="F33" s="15" t="str">
        <f t="shared" si="0"/>
        <v>31Año(s), 7Mes(es)y 25 Día(s)</v>
      </c>
      <c r="G33" s="87">
        <v>43963</v>
      </c>
      <c r="H33" s="88">
        <v>20</v>
      </c>
      <c r="I33" s="89">
        <v>0</v>
      </c>
      <c r="J33" s="92">
        <v>0</v>
      </c>
      <c r="K33" s="66">
        <v>0</v>
      </c>
      <c r="L33" s="67">
        <v>8</v>
      </c>
      <c r="M33" s="67">
        <v>12</v>
      </c>
      <c r="N33" s="93">
        <v>12</v>
      </c>
      <c r="O33" s="98">
        <f t="shared" si="1"/>
        <v>0</v>
      </c>
      <c r="P33" s="16">
        <f t="shared" si="2"/>
        <v>0</v>
      </c>
      <c r="Q33" s="16">
        <f t="shared" si="3"/>
        <v>173.33333333333334</v>
      </c>
      <c r="R33" s="16">
        <f t="shared" si="4"/>
        <v>260</v>
      </c>
      <c r="S33" s="16">
        <f t="shared" si="5"/>
        <v>260</v>
      </c>
      <c r="T33" s="16">
        <v>0</v>
      </c>
      <c r="U33" s="99">
        <f t="shared" si="6"/>
        <v>693.33333333333337</v>
      </c>
      <c r="V33" s="88">
        <f t="shared" si="7"/>
        <v>0</v>
      </c>
      <c r="W33" s="69">
        <f t="shared" si="8"/>
        <v>0</v>
      </c>
      <c r="X33" s="69">
        <f t="shared" si="9"/>
        <v>1560</v>
      </c>
      <c r="Y33" s="69">
        <f t="shared" si="10"/>
        <v>2340</v>
      </c>
      <c r="Z33" s="69">
        <f t="shared" si="11"/>
        <v>2486.25</v>
      </c>
      <c r="AA33" s="69">
        <v>2486.25</v>
      </c>
      <c r="AB33" s="99">
        <f t="shared" si="12"/>
        <v>8872.5</v>
      </c>
      <c r="AC33" s="132">
        <f t="shared" si="13"/>
        <v>8179.166666666667</v>
      </c>
      <c r="AD33" s="79"/>
      <c r="AE33" s="80"/>
    </row>
    <row r="34" spans="1:31" ht="24.95" customHeight="1" x14ac:dyDescent="0.25">
      <c r="A34" s="6" t="s">
        <v>123</v>
      </c>
      <c r="B34" s="13" t="s">
        <v>67</v>
      </c>
      <c r="C34" s="14" t="s">
        <v>31</v>
      </c>
      <c r="D34" s="7">
        <v>30682</v>
      </c>
      <c r="E34" s="7">
        <v>41820</v>
      </c>
      <c r="F34" s="15" t="str">
        <f t="shared" si="0"/>
        <v>30Año(s), 5Mes(es)y 29 Día(s)</v>
      </c>
      <c r="G34" s="87">
        <v>41821</v>
      </c>
      <c r="H34" s="88">
        <v>20</v>
      </c>
      <c r="I34" s="89">
        <v>0</v>
      </c>
      <c r="J34" s="92">
        <v>6.83</v>
      </c>
      <c r="K34" s="66">
        <v>12</v>
      </c>
      <c r="L34" s="67">
        <v>12</v>
      </c>
      <c r="M34" s="67">
        <v>12</v>
      </c>
      <c r="N34" s="93">
        <v>12</v>
      </c>
      <c r="O34" s="98">
        <f t="shared" si="1"/>
        <v>147.98333333333332</v>
      </c>
      <c r="P34" s="16">
        <f t="shared" si="2"/>
        <v>260</v>
      </c>
      <c r="Q34" s="16">
        <f t="shared" si="3"/>
        <v>260</v>
      </c>
      <c r="R34" s="16">
        <f t="shared" si="4"/>
        <v>260</v>
      </c>
      <c r="S34" s="16">
        <f t="shared" si="5"/>
        <v>260</v>
      </c>
      <c r="T34" s="16">
        <v>0</v>
      </c>
      <c r="U34" s="99">
        <f t="shared" si="6"/>
        <v>1187.9833333333333</v>
      </c>
      <c r="V34" s="88">
        <f t="shared" si="7"/>
        <v>1285.23525</v>
      </c>
      <c r="W34" s="69">
        <f t="shared" si="8"/>
        <v>2304.9000000000005</v>
      </c>
      <c r="X34" s="69">
        <f t="shared" si="9"/>
        <v>2340</v>
      </c>
      <c r="Y34" s="69">
        <f t="shared" si="10"/>
        <v>2340</v>
      </c>
      <c r="Z34" s="69">
        <f t="shared" si="11"/>
        <v>2486.25</v>
      </c>
      <c r="AA34" s="69">
        <v>2486.25</v>
      </c>
      <c r="AB34" s="99">
        <f t="shared" si="12"/>
        <v>13242.635249999999</v>
      </c>
      <c r="AC34" s="132">
        <f t="shared" si="13"/>
        <v>12054.651916666666</v>
      </c>
      <c r="AD34" s="79"/>
      <c r="AE34" s="80"/>
    </row>
    <row r="35" spans="1:31" ht="24.95" customHeight="1" x14ac:dyDescent="0.25">
      <c r="A35" s="6" t="s">
        <v>124</v>
      </c>
      <c r="B35" s="13" t="s">
        <v>68</v>
      </c>
      <c r="C35" s="14" t="s">
        <v>6</v>
      </c>
      <c r="D35" s="7">
        <v>29707</v>
      </c>
      <c r="E35" s="7">
        <v>42277</v>
      </c>
      <c r="F35" s="15" t="str">
        <f t="shared" si="0"/>
        <v>34Año(s), 4Mes(es)y 29 Día(s)</v>
      </c>
      <c r="G35" s="87">
        <v>42278</v>
      </c>
      <c r="H35" s="88">
        <v>20</v>
      </c>
      <c r="I35" s="89">
        <v>0</v>
      </c>
      <c r="J35" s="92">
        <v>6.83</v>
      </c>
      <c r="K35" s="66">
        <v>12</v>
      </c>
      <c r="L35" s="67">
        <v>12</v>
      </c>
      <c r="M35" s="67">
        <v>12</v>
      </c>
      <c r="N35" s="93">
        <v>12</v>
      </c>
      <c r="O35" s="98">
        <f t="shared" si="1"/>
        <v>147.98333333333332</v>
      </c>
      <c r="P35" s="16">
        <f t="shared" si="2"/>
        <v>260</v>
      </c>
      <c r="Q35" s="16">
        <f t="shared" si="3"/>
        <v>260</v>
      </c>
      <c r="R35" s="16">
        <f t="shared" si="4"/>
        <v>260</v>
      </c>
      <c r="S35" s="16">
        <f t="shared" si="5"/>
        <v>260</v>
      </c>
      <c r="T35" s="16">
        <v>0</v>
      </c>
      <c r="U35" s="99">
        <f t="shared" si="6"/>
        <v>1187.9833333333333</v>
      </c>
      <c r="V35" s="88">
        <f t="shared" si="7"/>
        <v>1285.23525</v>
      </c>
      <c r="W35" s="69">
        <f t="shared" si="8"/>
        <v>2304.9000000000005</v>
      </c>
      <c r="X35" s="69">
        <f t="shared" si="9"/>
        <v>2340</v>
      </c>
      <c r="Y35" s="69">
        <f t="shared" si="10"/>
        <v>2340</v>
      </c>
      <c r="Z35" s="69">
        <f t="shared" si="11"/>
        <v>2486.25</v>
      </c>
      <c r="AA35" s="69">
        <v>2486.25</v>
      </c>
      <c r="AB35" s="99">
        <f t="shared" si="12"/>
        <v>13242.635249999999</v>
      </c>
      <c r="AC35" s="132">
        <f t="shared" si="13"/>
        <v>12054.651916666666</v>
      </c>
      <c r="AD35" s="79"/>
      <c r="AE35" s="80"/>
    </row>
    <row r="36" spans="1:31" ht="24.95" customHeight="1" x14ac:dyDescent="0.25">
      <c r="A36" s="6" t="s">
        <v>125</v>
      </c>
      <c r="B36" s="13" t="s">
        <v>69</v>
      </c>
      <c r="C36" s="14" t="s">
        <v>32</v>
      </c>
      <c r="D36" s="7">
        <v>30348</v>
      </c>
      <c r="E36" s="7">
        <v>43496</v>
      </c>
      <c r="F36" s="15" t="str">
        <f t="shared" si="0"/>
        <v>35Año(s), 11Mes(es)y 30 Día(s)</v>
      </c>
      <c r="G36" s="87">
        <v>43497</v>
      </c>
      <c r="H36" s="88">
        <v>20</v>
      </c>
      <c r="I36" s="89">
        <v>0</v>
      </c>
      <c r="J36" s="92">
        <v>0</v>
      </c>
      <c r="K36" s="66">
        <v>11</v>
      </c>
      <c r="L36" s="67">
        <v>12</v>
      </c>
      <c r="M36" s="67">
        <v>12</v>
      </c>
      <c r="N36" s="93">
        <v>12</v>
      </c>
      <c r="O36" s="98">
        <f t="shared" si="1"/>
        <v>0</v>
      </c>
      <c r="P36" s="16">
        <f t="shared" si="2"/>
        <v>238.33333333333334</v>
      </c>
      <c r="Q36" s="16">
        <f t="shared" si="3"/>
        <v>260</v>
      </c>
      <c r="R36" s="16">
        <f t="shared" si="4"/>
        <v>260</v>
      </c>
      <c r="S36" s="16">
        <f t="shared" si="5"/>
        <v>260</v>
      </c>
      <c r="T36" s="16">
        <v>0</v>
      </c>
      <c r="U36" s="99">
        <f t="shared" si="6"/>
        <v>1018.3333333333334</v>
      </c>
      <c r="V36" s="88">
        <f t="shared" si="7"/>
        <v>0</v>
      </c>
      <c r="W36" s="69">
        <f t="shared" si="8"/>
        <v>2112.8250000000003</v>
      </c>
      <c r="X36" s="69">
        <f t="shared" si="9"/>
        <v>2340</v>
      </c>
      <c r="Y36" s="69">
        <f t="shared" si="10"/>
        <v>2340</v>
      </c>
      <c r="Z36" s="69">
        <f t="shared" si="11"/>
        <v>2486.25</v>
      </c>
      <c r="AA36" s="69">
        <v>2486.25</v>
      </c>
      <c r="AB36" s="99">
        <f t="shared" si="12"/>
        <v>11765.325000000001</v>
      </c>
      <c r="AC36" s="132">
        <f t="shared" si="13"/>
        <v>10746.991666666667</v>
      </c>
      <c r="AD36" s="79"/>
      <c r="AE36" s="80"/>
    </row>
    <row r="37" spans="1:31" ht="24.95" customHeight="1" x14ac:dyDescent="0.25">
      <c r="A37" s="6" t="s">
        <v>126</v>
      </c>
      <c r="B37" s="13" t="s">
        <v>70</v>
      </c>
      <c r="C37" s="14" t="s">
        <v>2</v>
      </c>
      <c r="D37" s="7">
        <v>25973</v>
      </c>
      <c r="E37" s="7">
        <v>41440</v>
      </c>
      <c r="F37" s="15" t="str">
        <f t="shared" si="0"/>
        <v>42Año(s), 4Mes(es)y 6 Día(s)</v>
      </c>
      <c r="G37" s="87">
        <v>41456</v>
      </c>
      <c r="H37" s="88">
        <v>20</v>
      </c>
      <c r="I37" s="89">
        <v>0</v>
      </c>
      <c r="J37" s="92">
        <v>6.83</v>
      </c>
      <c r="K37" s="66">
        <v>12</v>
      </c>
      <c r="L37" s="67">
        <v>12</v>
      </c>
      <c r="M37" s="67">
        <v>12</v>
      </c>
      <c r="N37" s="93">
        <v>12</v>
      </c>
      <c r="O37" s="98">
        <f t="shared" si="1"/>
        <v>147.98333333333332</v>
      </c>
      <c r="P37" s="16">
        <f t="shared" si="2"/>
        <v>260</v>
      </c>
      <c r="Q37" s="16">
        <f t="shared" si="3"/>
        <v>260</v>
      </c>
      <c r="R37" s="16">
        <f t="shared" si="4"/>
        <v>260</v>
      </c>
      <c r="S37" s="16">
        <f t="shared" si="5"/>
        <v>260</v>
      </c>
      <c r="T37" s="16">
        <v>0</v>
      </c>
      <c r="U37" s="99">
        <f t="shared" si="6"/>
        <v>1187.9833333333333</v>
      </c>
      <c r="V37" s="88">
        <f t="shared" si="7"/>
        <v>1285.23525</v>
      </c>
      <c r="W37" s="69">
        <f t="shared" si="8"/>
        <v>2304.9000000000005</v>
      </c>
      <c r="X37" s="69">
        <f t="shared" si="9"/>
        <v>2340</v>
      </c>
      <c r="Y37" s="69">
        <f t="shared" si="10"/>
        <v>2340</v>
      </c>
      <c r="Z37" s="69">
        <f t="shared" si="11"/>
        <v>2486.25</v>
      </c>
      <c r="AA37" s="69">
        <v>2486.25</v>
      </c>
      <c r="AB37" s="99">
        <f t="shared" si="12"/>
        <v>13242.635249999999</v>
      </c>
      <c r="AC37" s="132">
        <f t="shared" si="13"/>
        <v>12054.651916666666</v>
      </c>
      <c r="AD37" s="79"/>
      <c r="AE37" s="80"/>
    </row>
    <row r="38" spans="1:31" ht="24.95" customHeight="1" x14ac:dyDescent="0.25">
      <c r="A38" s="6" t="s">
        <v>127</v>
      </c>
      <c r="B38" s="13" t="s">
        <v>71</v>
      </c>
      <c r="C38" s="14" t="s">
        <v>33</v>
      </c>
      <c r="D38" s="7">
        <v>24198</v>
      </c>
      <c r="E38" s="7">
        <v>38595</v>
      </c>
      <c r="F38" s="15" t="str">
        <f t="shared" si="0"/>
        <v>39Año(s), 4Mes(es)y 30 Día(s)</v>
      </c>
      <c r="G38" s="87">
        <v>38596</v>
      </c>
      <c r="H38" s="88">
        <v>22.67</v>
      </c>
      <c r="I38" s="89">
        <v>70</v>
      </c>
      <c r="J38" s="92">
        <v>6.83</v>
      </c>
      <c r="K38" s="66">
        <v>12</v>
      </c>
      <c r="L38" s="67">
        <v>12</v>
      </c>
      <c r="M38" s="67">
        <v>12</v>
      </c>
      <c r="N38" s="93">
        <v>12</v>
      </c>
      <c r="O38" s="98">
        <f t="shared" si="1"/>
        <v>645.83910833333334</v>
      </c>
      <c r="P38" s="16">
        <f t="shared" si="2"/>
        <v>1134.71</v>
      </c>
      <c r="Q38" s="16">
        <f t="shared" si="3"/>
        <v>1134.71</v>
      </c>
      <c r="R38" s="16">
        <f t="shared" si="4"/>
        <v>1134.71</v>
      </c>
      <c r="S38" s="16">
        <f t="shared" si="5"/>
        <v>1134.71</v>
      </c>
      <c r="T38" s="16">
        <v>0</v>
      </c>
      <c r="U38" s="99">
        <f t="shared" si="6"/>
        <v>5184.6791083333337</v>
      </c>
      <c r="V38" s="88">
        <f t="shared" si="7"/>
        <v>1285.23525</v>
      </c>
      <c r="W38" s="69">
        <f t="shared" si="8"/>
        <v>2304.9000000000005</v>
      </c>
      <c r="X38" s="69">
        <f t="shared" si="9"/>
        <v>2340</v>
      </c>
      <c r="Y38" s="69">
        <f t="shared" si="10"/>
        <v>2340</v>
      </c>
      <c r="Z38" s="69">
        <f t="shared" si="11"/>
        <v>2486.25</v>
      </c>
      <c r="AA38" s="69">
        <v>2486.25</v>
      </c>
      <c r="AB38" s="99">
        <f t="shared" si="12"/>
        <v>13242.635249999999</v>
      </c>
      <c r="AC38" s="132">
        <f t="shared" si="13"/>
        <v>8057.9561416666656</v>
      </c>
      <c r="AD38" s="79"/>
      <c r="AE38" s="80"/>
    </row>
    <row r="39" spans="1:31" ht="24.95" customHeight="1" x14ac:dyDescent="0.25">
      <c r="A39" s="6" t="s">
        <v>128</v>
      </c>
      <c r="B39" s="13" t="s">
        <v>306</v>
      </c>
      <c r="C39" s="14" t="s">
        <v>202</v>
      </c>
      <c r="D39" s="7">
        <v>35096</v>
      </c>
      <c r="E39" s="7">
        <v>44316</v>
      </c>
      <c r="F39" s="15" t="str">
        <f t="shared" si="0"/>
        <v>25Año(s), 2Mes(es)y 29 Día(s)</v>
      </c>
      <c r="G39" s="87">
        <v>44317</v>
      </c>
      <c r="H39" s="88">
        <v>20</v>
      </c>
      <c r="I39" s="89">
        <v>0</v>
      </c>
      <c r="J39" s="92">
        <v>0</v>
      </c>
      <c r="K39" s="66">
        <v>0</v>
      </c>
      <c r="L39" s="67">
        <v>0</v>
      </c>
      <c r="M39" s="67">
        <v>8</v>
      </c>
      <c r="N39" s="93">
        <v>12</v>
      </c>
      <c r="O39" s="98">
        <f t="shared" si="1"/>
        <v>0</v>
      </c>
      <c r="P39" s="16">
        <f t="shared" si="2"/>
        <v>0</v>
      </c>
      <c r="Q39" s="16">
        <f t="shared" si="3"/>
        <v>0</v>
      </c>
      <c r="R39" s="16">
        <f t="shared" si="4"/>
        <v>173.33333333333334</v>
      </c>
      <c r="S39" s="16">
        <f t="shared" si="5"/>
        <v>260</v>
      </c>
      <c r="T39" s="16">
        <v>0</v>
      </c>
      <c r="U39" s="99">
        <f t="shared" si="6"/>
        <v>433.33333333333337</v>
      </c>
      <c r="V39" s="88">
        <f t="shared" si="7"/>
        <v>0</v>
      </c>
      <c r="W39" s="69">
        <f t="shared" si="8"/>
        <v>0</v>
      </c>
      <c r="X39" s="69">
        <f t="shared" si="9"/>
        <v>0</v>
      </c>
      <c r="Y39" s="69">
        <f t="shared" si="10"/>
        <v>1560</v>
      </c>
      <c r="Z39" s="69">
        <f t="shared" si="11"/>
        <v>2486.25</v>
      </c>
      <c r="AA39" s="69">
        <v>2486.25</v>
      </c>
      <c r="AB39" s="99">
        <f t="shared" si="12"/>
        <v>6532.5</v>
      </c>
      <c r="AC39" s="132">
        <f t="shared" si="13"/>
        <v>6099.166666666667</v>
      </c>
      <c r="AD39" s="79"/>
      <c r="AE39" s="80"/>
    </row>
    <row r="40" spans="1:31" ht="24.95" customHeight="1" x14ac:dyDescent="0.25">
      <c r="A40" s="6" t="s">
        <v>129</v>
      </c>
      <c r="B40" s="13" t="s">
        <v>72</v>
      </c>
      <c r="C40" s="14" t="s">
        <v>35</v>
      </c>
      <c r="D40" s="7">
        <v>23239</v>
      </c>
      <c r="E40" s="7">
        <v>35826</v>
      </c>
      <c r="F40" s="15" t="str">
        <f t="shared" si="0"/>
        <v>34Año(s), 5Mes(es)y 15 Día(s)</v>
      </c>
      <c r="G40" s="87">
        <v>36526</v>
      </c>
      <c r="H40" s="88">
        <v>22.67</v>
      </c>
      <c r="I40" s="89">
        <v>0</v>
      </c>
      <c r="J40" s="92">
        <v>6.83</v>
      </c>
      <c r="K40" s="66">
        <v>12</v>
      </c>
      <c r="L40" s="67">
        <v>12</v>
      </c>
      <c r="M40" s="67">
        <v>12</v>
      </c>
      <c r="N40" s="93">
        <v>12</v>
      </c>
      <c r="O40" s="98">
        <f t="shared" si="1"/>
        <v>167.73910833333335</v>
      </c>
      <c r="P40" s="16">
        <f t="shared" si="2"/>
        <v>294.71000000000004</v>
      </c>
      <c r="Q40" s="16">
        <f t="shared" si="3"/>
        <v>294.71000000000004</v>
      </c>
      <c r="R40" s="16">
        <f t="shared" si="4"/>
        <v>294.71000000000004</v>
      </c>
      <c r="S40" s="16">
        <f t="shared" si="5"/>
        <v>294.71000000000004</v>
      </c>
      <c r="T40" s="16">
        <v>0</v>
      </c>
      <c r="U40" s="99">
        <f t="shared" si="6"/>
        <v>1346.5791083333334</v>
      </c>
      <c r="V40" s="88">
        <f t="shared" si="7"/>
        <v>1285.23525</v>
      </c>
      <c r="W40" s="69">
        <f t="shared" si="8"/>
        <v>2304.9000000000005</v>
      </c>
      <c r="X40" s="69">
        <f t="shared" si="9"/>
        <v>2340</v>
      </c>
      <c r="Y40" s="69">
        <f t="shared" si="10"/>
        <v>2340</v>
      </c>
      <c r="Z40" s="69">
        <f t="shared" si="11"/>
        <v>2486.25</v>
      </c>
      <c r="AA40" s="69">
        <v>2486.25</v>
      </c>
      <c r="AB40" s="99">
        <f t="shared" si="12"/>
        <v>13242.635249999999</v>
      </c>
      <c r="AC40" s="132">
        <f t="shared" si="13"/>
        <v>11896.056141666666</v>
      </c>
      <c r="AD40" s="79"/>
      <c r="AE40" s="80"/>
    </row>
    <row r="41" spans="1:31" ht="24.95" customHeight="1" x14ac:dyDescent="0.25">
      <c r="A41" s="6" t="s">
        <v>135</v>
      </c>
      <c r="B41" s="13" t="s">
        <v>73</v>
      </c>
      <c r="C41" s="81" t="s">
        <v>36</v>
      </c>
      <c r="D41" s="7">
        <v>23529</v>
      </c>
      <c r="E41" s="7">
        <v>38203</v>
      </c>
      <c r="F41" s="39" t="str">
        <f t="shared" si="0"/>
        <v>40Año(s), 2Mes(es)y 3 Día(s)</v>
      </c>
      <c r="G41" s="87">
        <v>38231</v>
      </c>
      <c r="H41" s="88">
        <v>0</v>
      </c>
      <c r="I41" s="89">
        <v>70</v>
      </c>
      <c r="J41" s="92">
        <v>6.83</v>
      </c>
      <c r="K41" s="66">
        <v>12</v>
      </c>
      <c r="L41" s="67">
        <v>12</v>
      </c>
      <c r="M41" s="67">
        <v>12</v>
      </c>
      <c r="N41" s="93">
        <v>12</v>
      </c>
      <c r="O41" s="98">
        <f t="shared" si="1"/>
        <v>478.1</v>
      </c>
      <c r="P41" s="16">
        <f t="shared" si="2"/>
        <v>840</v>
      </c>
      <c r="Q41" s="16">
        <f t="shared" si="3"/>
        <v>840</v>
      </c>
      <c r="R41" s="16">
        <f t="shared" si="4"/>
        <v>840</v>
      </c>
      <c r="S41" s="16">
        <f t="shared" si="5"/>
        <v>840</v>
      </c>
      <c r="T41" s="16">
        <v>0</v>
      </c>
      <c r="U41" s="99">
        <f t="shared" si="6"/>
        <v>3838.1</v>
      </c>
      <c r="V41" s="88">
        <v>478.1</v>
      </c>
      <c r="W41" s="69">
        <v>840</v>
      </c>
      <c r="X41" s="69">
        <v>840</v>
      </c>
      <c r="Y41" s="69">
        <v>840</v>
      </c>
      <c r="Z41" s="69">
        <v>840</v>
      </c>
      <c r="AA41" s="69">
        <v>840</v>
      </c>
      <c r="AB41" s="99">
        <f t="shared" si="12"/>
        <v>4678.1000000000004</v>
      </c>
      <c r="AC41" s="132">
        <f t="shared" si="13"/>
        <v>840.00000000000045</v>
      </c>
      <c r="AD41" s="79"/>
      <c r="AE41" s="80"/>
    </row>
    <row r="42" spans="1:31" ht="24.95" customHeight="1" x14ac:dyDescent="0.25">
      <c r="A42" s="6" t="s">
        <v>136</v>
      </c>
      <c r="B42" s="13" t="s">
        <v>74</v>
      </c>
      <c r="C42" s="14" t="s">
        <v>38</v>
      </c>
      <c r="D42" s="7">
        <v>25324</v>
      </c>
      <c r="E42" s="7">
        <v>36234</v>
      </c>
      <c r="F42" s="15" t="str">
        <f t="shared" si="0"/>
        <v>29Año(s), 10Mes(es)y 14 Día(s)</v>
      </c>
      <c r="G42" s="87">
        <v>38292</v>
      </c>
      <c r="H42" s="88">
        <v>22.67</v>
      </c>
      <c r="I42" s="89">
        <v>0</v>
      </c>
      <c r="J42" s="92">
        <v>6.83</v>
      </c>
      <c r="K42" s="66">
        <v>12</v>
      </c>
      <c r="L42" s="67">
        <v>12</v>
      </c>
      <c r="M42" s="67">
        <v>12</v>
      </c>
      <c r="N42" s="93">
        <v>12</v>
      </c>
      <c r="O42" s="98">
        <f t="shared" si="1"/>
        <v>167.73910833333335</v>
      </c>
      <c r="P42" s="16">
        <f t="shared" si="2"/>
        <v>294.71000000000004</v>
      </c>
      <c r="Q42" s="16">
        <f t="shared" si="3"/>
        <v>294.71000000000004</v>
      </c>
      <c r="R42" s="16">
        <f t="shared" si="4"/>
        <v>294.71000000000004</v>
      </c>
      <c r="S42" s="16">
        <f t="shared" si="5"/>
        <v>294.71000000000004</v>
      </c>
      <c r="T42" s="16">
        <v>0</v>
      </c>
      <c r="U42" s="99">
        <f t="shared" si="6"/>
        <v>1346.5791083333334</v>
      </c>
      <c r="V42" s="88">
        <f t="shared" si="7"/>
        <v>1285.23525</v>
      </c>
      <c r="W42" s="69">
        <f t="shared" si="8"/>
        <v>2304.9000000000005</v>
      </c>
      <c r="X42" s="69">
        <f t="shared" si="9"/>
        <v>2340</v>
      </c>
      <c r="Y42" s="69">
        <f t="shared" si="10"/>
        <v>2340</v>
      </c>
      <c r="Z42" s="69">
        <f t="shared" si="11"/>
        <v>2486.25</v>
      </c>
      <c r="AA42" s="69">
        <v>2486.25</v>
      </c>
      <c r="AB42" s="99">
        <f t="shared" si="12"/>
        <v>13242.635249999999</v>
      </c>
      <c r="AC42" s="132">
        <f t="shared" si="13"/>
        <v>11896.056141666666</v>
      </c>
      <c r="AD42" s="79"/>
      <c r="AE42" s="80"/>
    </row>
    <row r="43" spans="1:31" ht="24.95" customHeight="1" x14ac:dyDescent="0.25">
      <c r="A43" s="6" t="s">
        <v>137</v>
      </c>
      <c r="B43" s="13" t="s">
        <v>75</v>
      </c>
      <c r="C43" s="14" t="s">
        <v>4</v>
      </c>
      <c r="D43" s="7">
        <v>27181</v>
      </c>
      <c r="E43" s="7">
        <v>41639</v>
      </c>
      <c r="F43" s="15" t="str">
        <f t="shared" si="0"/>
        <v>39Año(s), 6Mes(es)y 30 Día(s)</v>
      </c>
      <c r="G43" s="87">
        <v>41640</v>
      </c>
      <c r="H43" s="88">
        <v>20</v>
      </c>
      <c r="I43" s="89">
        <v>0</v>
      </c>
      <c r="J43" s="92">
        <v>6.83</v>
      </c>
      <c r="K43" s="66">
        <v>12</v>
      </c>
      <c r="L43" s="67">
        <v>12</v>
      </c>
      <c r="M43" s="67">
        <v>12</v>
      </c>
      <c r="N43" s="93">
        <v>12</v>
      </c>
      <c r="O43" s="98">
        <f t="shared" si="1"/>
        <v>147.98333333333332</v>
      </c>
      <c r="P43" s="16">
        <f t="shared" si="2"/>
        <v>260</v>
      </c>
      <c r="Q43" s="16">
        <f t="shared" si="3"/>
        <v>260</v>
      </c>
      <c r="R43" s="16">
        <f t="shared" si="4"/>
        <v>260</v>
      </c>
      <c r="S43" s="16">
        <f t="shared" si="5"/>
        <v>260</v>
      </c>
      <c r="T43" s="16">
        <v>0</v>
      </c>
      <c r="U43" s="99">
        <f t="shared" si="6"/>
        <v>1187.9833333333333</v>
      </c>
      <c r="V43" s="88">
        <f t="shared" si="7"/>
        <v>1285.23525</v>
      </c>
      <c r="W43" s="69">
        <f t="shared" si="8"/>
        <v>2304.9000000000005</v>
      </c>
      <c r="X43" s="69">
        <f t="shared" si="9"/>
        <v>2340</v>
      </c>
      <c r="Y43" s="69">
        <f t="shared" si="10"/>
        <v>2340</v>
      </c>
      <c r="Z43" s="69">
        <f t="shared" si="11"/>
        <v>2486.25</v>
      </c>
      <c r="AA43" s="69">
        <v>2486.25</v>
      </c>
      <c r="AB43" s="99">
        <f t="shared" si="12"/>
        <v>13242.635249999999</v>
      </c>
      <c r="AC43" s="132">
        <f t="shared" si="13"/>
        <v>12054.651916666666</v>
      </c>
      <c r="AD43" s="79"/>
      <c r="AE43" s="80"/>
    </row>
    <row r="44" spans="1:31" ht="24.95" customHeight="1" x14ac:dyDescent="0.25">
      <c r="A44" s="6" t="s">
        <v>159</v>
      </c>
      <c r="B44" s="13" t="s">
        <v>307</v>
      </c>
      <c r="C44" s="14" t="s">
        <v>200</v>
      </c>
      <c r="D44" s="7">
        <v>33329</v>
      </c>
      <c r="E44" s="7">
        <v>44500</v>
      </c>
      <c r="F44" s="15" t="str">
        <f t="shared" si="0"/>
        <v>30Año(s), 6Mes(es)y 30 Día(s)</v>
      </c>
      <c r="G44" s="87">
        <v>44501</v>
      </c>
      <c r="H44" s="88">
        <v>20</v>
      </c>
      <c r="I44" s="89">
        <v>0</v>
      </c>
      <c r="J44" s="92">
        <v>0</v>
      </c>
      <c r="K44" s="66">
        <v>0</v>
      </c>
      <c r="L44" s="67">
        <v>0</v>
      </c>
      <c r="M44" s="67">
        <v>2</v>
      </c>
      <c r="N44" s="93">
        <v>12</v>
      </c>
      <c r="O44" s="98">
        <f t="shared" si="1"/>
        <v>0</v>
      </c>
      <c r="P44" s="16">
        <f t="shared" si="2"/>
        <v>0</v>
      </c>
      <c r="Q44" s="16">
        <f t="shared" si="3"/>
        <v>0</v>
      </c>
      <c r="R44" s="16">
        <f t="shared" si="4"/>
        <v>43.333333333333336</v>
      </c>
      <c r="S44" s="16">
        <f t="shared" si="5"/>
        <v>260</v>
      </c>
      <c r="T44" s="16">
        <v>0</v>
      </c>
      <c r="U44" s="99">
        <f t="shared" si="6"/>
        <v>303.33333333333331</v>
      </c>
      <c r="V44" s="88">
        <f t="shared" si="7"/>
        <v>0</v>
      </c>
      <c r="W44" s="69">
        <f t="shared" si="8"/>
        <v>0</v>
      </c>
      <c r="X44" s="69">
        <f t="shared" si="9"/>
        <v>0</v>
      </c>
      <c r="Y44" s="69">
        <f t="shared" si="10"/>
        <v>390</v>
      </c>
      <c r="Z44" s="69">
        <f t="shared" si="11"/>
        <v>2486.25</v>
      </c>
      <c r="AA44" s="69">
        <v>2486.25</v>
      </c>
      <c r="AB44" s="99">
        <f t="shared" si="12"/>
        <v>5362.5</v>
      </c>
      <c r="AC44" s="132">
        <f t="shared" si="13"/>
        <v>5059.166666666667</v>
      </c>
      <c r="AD44" s="79"/>
      <c r="AE44" s="80"/>
    </row>
    <row r="45" spans="1:31" ht="24.95" customHeight="1" x14ac:dyDescent="0.25">
      <c r="A45" s="6" t="s">
        <v>160</v>
      </c>
      <c r="B45" s="13" t="s">
        <v>76</v>
      </c>
      <c r="C45" s="14" t="s">
        <v>39</v>
      </c>
      <c r="D45" s="7">
        <v>26861</v>
      </c>
      <c r="E45" s="7">
        <v>40025</v>
      </c>
      <c r="F45" s="15" t="str">
        <f t="shared" si="0"/>
        <v>36Año(s), 0Mes(es)y 15 Día(s)</v>
      </c>
      <c r="G45" s="87">
        <v>40026</v>
      </c>
      <c r="H45" s="88">
        <v>22.67</v>
      </c>
      <c r="I45" s="89">
        <v>0</v>
      </c>
      <c r="J45" s="92">
        <v>6.83</v>
      </c>
      <c r="K45" s="66">
        <v>12</v>
      </c>
      <c r="L45" s="67">
        <v>12</v>
      </c>
      <c r="M45" s="67">
        <v>12</v>
      </c>
      <c r="N45" s="93">
        <v>12</v>
      </c>
      <c r="O45" s="98">
        <f t="shared" si="1"/>
        <v>167.73910833333335</v>
      </c>
      <c r="P45" s="16">
        <f t="shared" si="2"/>
        <v>294.71000000000004</v>
      </c>
      <c r="Q45" s="16">
        <f t="shared" si="3"/>
        <v>294.71000000000004</v>
      </c>
      <c r="R45" s="16">
        <f t="shared" si="4"/>
        <v>294.71000000000004</v>
      </c>
      <c r="S45" s="16">
        <f t="shared" si="5"/>
        <v>294.71000000000004</v>
      </c>
      <c r="T45" s="16">
        <v>0</v>
      </c>
      <c r="U45" s="99">
        <f t="shared" si="6"/>
        <v>1346.5791083333334</v>
      </c>
      <c r="V45" s="88">
        <f t="shared" si="7"/>
        <v>1285.23525</v>
      </c>
      <c r="W45" s="69">
        <f t="shared" si="8"/>
        <v>2304.9000000000005</v>
      </c>
      <c r="X45" s="69">
        <f t="shared" si="9"/>
        <v>2340</v>
      </c>
      <c r="Y45" s="69">
        <f t="shared" si="10"/>
        <v>2340</v>
      </c>
      <c r="Z45" s="69">
        <f t="shared" si="11"/>
        <v>2486.25</v>
      </c>
      <c r="AA45" s="69">
        <v>2486.25</v>
      </c>
      <c r="AB45" s="99">
        <f t="shared" si="12"/>
        <v>13242.635249999999</v>
      </c>
      <c r="AC45" s="132">
        <f t="shared" si="13"/>
        <v>11896.056141666666</v>
      </c>
      <c r="AD45" s="79"/>
      <c r="AE45" s="80"/>
    </row>
    <row r="46" spans="1:31" ht="24.95" customHeight="1" x14ac:dyDescent="0.25">
      <c r="A46" s="6" t="s">
        <v>149</v>
      </c>
      <c r="B46" s="13" t="s">
        <v>77</v>
      </c>
      <c r="C46" s="14" t="s">
        <v>40</v>
      </c>
      <c r="D46" s="7">
        <v>26604</v>
      </c>
      <c r="E46" s="7">
        <v>41440</v>
      </c>
      <c r="F46" s="15" t="str">
        <f t="shared" si="0"/>
        <v>40Año(s), 7Mes(es)y 14 Día(s)</v>
      </c>
      <c r="G46" s="87">
        <v>41456</v>
      </c>
      <c r="H46" s="88">
        <v>20</v>
      </c>
      <c r="I46" s="89">
        <v>0</v>
      </c>
      <c r="J46" s="92">
        <v>6.83</v>
      </c>
      <c r="K46" s="66">
        <v>12</v>
      </c>
      <c r="L46" s="67">
        <v>12</v>
      </c>
      <c r="M46" s="67">
        <v>12</v>
      </c>
      <c r="N46" s="93">
        <v>12</v>
      </c>
      <c r="O46" s="98">
        <f t="shared" si="1"/>
        <v>147.98333333333332</v>
      </c>
      <c r="P46" s="16">
        <f t="shared" si="2"/>
        <v>260</v>
      </c>
      <c r="Q46" s="16">
        <f t="shared" si="3"/>
        <v>260</v>
      </c>
      <c r="R46" s="16">
        <f t="shared" si="4"/>
        <v>260</v>
      </c>
      <c r="S46" s="16">
        <f t="shared" si="5"/>
        <v>260</v>
      </c>
      <c r="T46" s="16">
        <v>0</v>
      </c>
      <c r="U46" s="99">
        <f t="shared" si="6"/>
        <v>1187.9833333333333</v>
      </c>
      <c r="V46" s="88">
        <f t="shared" si="7"/>
        <v>1285.23525</v>
      </c>
      <c r="W46" s="69">
        <f t="shared" si="8"/>
        <v>2304.9000000000005</v>
      </c>
      <c r="X46" s="69">
        <f t="shared" si="9"/>
        <v>2340</v>
      </c>
      <c r="Y46" s="69">
        <f t="shared" si="10"/>
        <v>2340</v>
      </c>
      <c r="Z46" s="69">
        <f t="shared" si="11"/>
        <v>2486.25</v>
      </c>
      <c r="AA46" s="69">
        <v>2486.25</v>
      </c>
      <c r="AB46" s="99">
        <f t="shared" si="12"/>
        <v>13242.635249999999</v>
      </c>
      <c r="AC46" s="132">
        <f t="shared" si="13"/>
        <v>12054.651916666666</v>
      </c>
      <c r="AD46" s="79"/>
      <c r="AE46" s="80"/>
    </row>
    <row r="47" spans="1:31" ht="24.95" customHeight="1" x14ac:dyDescent="0.25">
      <c r="A47" s="6" t="s">
        <v>161</v>
      </c>
      <c r="B47" s="13" t="s">
        <v>78</v>
      </c>
      <c r="C47" s="14" t="s">
        <v>5</v>
      </c>
      <c r="D47" s="7">
        <v>28004</v>
      </c>
      <c r="E47" s="7">
        <v>41440</v>
      </c>
      <c r="F47" s="15" t="str">
        <f t="shared" si="0"/>
        <v>36Año(s), 9Mes(es)y 14 Día(s)</v>
      </c>
      <c r="G47" s="87">
        <v>41456</v>
      </c>
      <c r="H47" s="88">
        <v>20</v>
      </c>
      <c r="I47" s="89">
        <v>0</v>
      </c>
      <c r="J47" s="92">
        <v>6.83</v>
      </c>
      <c r="K47" s="66">
        <v>12</v>
      </c>
      <c r="L47" s="67">
        <v>12</v>
      </c>
      <c r="M47" s="67">
        <v>12</v>
      </c>
      <c r="N47" s="93">
        <v>12</v>
      </c>
      <c r="O47" s="98">
        <f t="shared" si="1"/>
        <v>147.98333333333332</v>
      </c>
      <c r="P47" s="16">
        <f t="shared" si="2"/>
        <v>260</v>
      </c>
      <c r="Q47" s="16">
        <f t="shared" si="3"/>
        <v>260</v>
      </c>
      <c r="R47" s="16">
        <f t="shared" si="4"/>
        <v>260</v>
      </c>
      <c r="S47" s="16">
        <f t="shared" si="5"/>
        <v>260</v>
      </c>
      <c r="T47" s="16">
        <v>0</v>
      </c>
      <c r="U47" s="99">
        <f t="shared" si="6"/>
        <v>1187.9833333333333</v>
      </c>
      <c r="V47" s="88">
        <f t="shared" si="7"/>
        <v>1285.23525</v>
      </c>
      <c r="W47" s="69">
        <f t="shared" si="8"/>
        <v>2304.9000000000005</v>
      </c>
      <c r="X47" s="69">
        <f t="shared" si="9"/>
        <v>2340</v>
      </c>
      <c r="Y47" s="69">
        <f t="shared" si="10"/>
        <v>2340</v>
      </c>
      <c r="Z47" s="69">
        <f t="shared" si="11"/>
        <v>2486.25</v>
      </c>
      <c r="AA47" s="69">
        <v>2486.25</v>
      </c>
      <c r="AB47" s="99">
        <f t="shared" si="12"/>
        <v>13242.635249999999</v>
      </c>
      <c r="AC47" s="132">
        <f t="shared" si="13"/>
        <v>12054.651916666666</v>
      </c>
      <c r="AD47" s="79"/>
      <c r="AE47" s="80"/>
    </row>
    <row r="48" spans="1:31" ht="24.95" customHeight="1" x14ac:dyDescent="0.25">
      <c r="A48" s="6" t="s">
        <v>169</v>
      </c>
      <c r="B48" s="13" t="s">
        <v>79</v>
      </c>
      <c r="C48" s="14" t="s">
        <v>9</v>
      </c>
      <c r="D48" s="7">
        <v>30773</v>
      </c>
      <c r="E48" s="7">
        <v>41639</v>
      </c>
      <c r="F48" s="15" t="str">
        <f t="shared" si="0"/>
        <v>29Año(s), 8Mes(es)y 30 Día(s)</v>
      </c>
      <c r="G48" s="87">
        <v>41640</v>
      </c>
      <c r="H48" s="88">
        <v>20</v>
      </c>
      <c r="I48" s="89">
        <v>0</v>
      </c>
      <c r="J48" s="92">
        <v>6.83</v>
      </c>
      <c r="K48" s="66">
        <v>12</v>
      </c>
      <c r="L48" s="67">
        <v>12</v>
      </c>
      <c r="M48" s="67">
        <v>12</v>
      </c>
      <c r="N48" s="93">
        <v>12</v>
      </c>
      <c r="O48" s="98">
        <f t="shared" si="1"/>
        <v>147.98333333333332</v>
      </c>
      <c r="P48" s="16">
        <f t="shared" si="2"/>
        <v>260</v>
      </c>
      <c r="Q48" s="16">
        <f t="shared" si="3"/>
        <v>260</v>
      </c>
      <c r="R48" s="16">
        <f t="shared" si="4"/>
        <v>260</v>
      </c>
      <c r="S48" s="16">
        <f t="shared" si="5"/>
        <v>260</v>
      </c>
      <c r="T48" s="16">
        <v>0</v>
      </c>
      <c r="U48" s="99">
        <f t="shared" si="6"/>
        <v>1187.9833333333333</v>
      </c>
      <c r="V48" s="88">
        <f t="shared" si="7"/>
        <v>1285.23525</v>
      </c>
      <c r="W48" s="69">
        <f t="shared" si="8"/>
        <v>2304.9000000000005</v>
      </c>
      <c r="X48" s="69">
        <f t="shared" si="9"/>
        <v>2340</v>
      </c>
      <c r="Y48" s="69">
        <f t="shared" si="10"/>
        <v>2340</v>
      </c>
      <c r="Z48" s="69">
        <f t="shared" si="11"/>
        <v>2486.25</v>
      </c>
      <c r="AA48" s="69">
        <v>2486.25</v>
      </c>
      <c r="AB48" s="99">
        <f t="shared" si="12"/>
        <v>13242.635249999999</v>
      </c>
      <c r="AC48" s="132">
        <f t="shared" si="13"/>
        <v>12054.651916666666</v>
      </c>
      <c r="AD48" s="79"/>
      <c r="AE48" s="80"/>
    </row>
    <row r="49" spans="1:31" ht="24.95" customHeight="1" x14ac:dyDescent="0.25">
      <c r="A49" s="6" t="s">
        <v>170</v>
      </c>
      <c r="B49" s="13" t="s">
        <v>80</v>
      </c>
      <c r="C49" s="14" t="s">
        <v>41</v>
      </c>
      <c r="D49" s="7">
        <v>26785</v>
      </c>
      <c r="E49" s="7">
        <v>37013</v>
      </c>
      <c r="F49" s="15" t="str">
        <f t="shared" si="0"/>
        <v>28Año(s), 0Mes(es)y 1 Día(s)</v>
      </c>
      <c r="G49" s="87">
        <v>37257</v>
      </c>
      <c r="H49" s="88">
        <v>22.67</v>
      </c>
      <c r="I49" s="89">
        <v>0</v>
      </c>
      <c r="J49" s="92">
        <v>6.83</v>
      </c>
      <c r="K49" s="66">
        <v>12</v>
      </c>
      <c r="L49" s="67">
        <v>12</v>
      </c>
      <c r="M49" s="67">
        <v>12</v>
      </c>
      <c r="N49" s="93">
        <v>12</v>
      </c>
      <c r="O49" s="98">
        <f t="shared" si="1"/>
        <v>167.73910833333335</v>
      </c>
      <c r="P49" s="16">
        <f t="shared" si="2"/>
        <v>294.71000000000004</v>
      </c>
      <c r="Q49" s="16">
        <f t="shared" si="3"/>
        <v>294.71000000000004</v>
      </c>
      <c r="R49" s="16">
        <f t="shared" si="4"/>
        <v>294.71000000000004</v>
      </c>
      <c r="S49" s="16">
        <f t="shared" si="5"/>
        <v>294.71000000000004</v>
      </c>
      <c r="T49" s="16">
        <v>0</v>
      </c>
      <c r="U49" s="99">
        <f t="shared" si="6"/>
        <v>1346.5791083333334</v>
      </c>
      <c r="V49" s="88">
        <f t="shared" si="7"/>
        <v>1285.23525</v>
      </c>
      <c r="W49" s="69">
        <f t="shared" si="8"/>
        <v>2304.9000000000005</v>
      </c>
      <c r="X49" s="69">
        <f t="shared" si="9"/>
        <v>2340</v>
      </c>
      <c r="Y49" s="69">
        <f t="shared" si="10"/>
        <v>2340</v>
      </c>
      <c r="Z49" s="69">
        <f t="shared" si="11"/>
        <v>2486.25</v>
      </c>
      <c r="AA49" s="69">
        <v>2486.25</v>
      </c>
      <c r="AB49" s="99">
        <f t="shared" si="12"/>
        <v>13242.635249999999</v>
      </c>
      <c r="AC49" s="132">
        <f t="shared" si="13"/>
        <v>11896.056141666666</v>
      </c>
      <c r="AD49" s="79"/>
      <c r="AE49" s="80"/>
    </row>
    <row r="50" spans="1:31" ht="24.95" customHeight="1" thickBot="1" x14ac:dyDescent="0.3">
      <c r="A50" s="6" t="s">
        <v>171</v>
      </c>
      <c r="B50" s="13" t="s">
        <v>81</v>
      </c>
      <c r="C50" s="14" t="s">
        <v>42</v>
      </c>
      <c r="D50" s="7">
        <v>26420</v>
      </c>
      <c r="E50" s="7">
        <v>39325</v>
      </c>
      <c r="F50" s="15" t="str">
        <f t="shared" si="0"/>
        <v>35Año(s), 3Mes(es)y 30 Día(s)</v>
      </c>
      <c r="G50" s="87">
        <v>39326</v>
      </c>
      <c r="H50" s="90">
        <v>22.67</v>
      </c>
      <c r="I50" s="91">
        <v>70</v>
      </c>
      <c r="J50" s="94">
        <v>6.83</v>
      </c>
      <c r="K50" s="95">
        <v>12</v>
      </c>
      <c r="L50" s="96">
        <v>12</v>
      </c>
      <c r="M50" s="96">
        <v>12</v>
      </c>
      <c r="N50" s="97">
        <v>12</v>
      </c>
      <c r="O50" s="103">
        <f t="shared" si="1"/>
        <v>645.83910833333334</v>
      </c>
      <c r="P50" s="30">
        <f t="shared" si="2"/>
        <v>1134.71</v>
      </c>
      <c r="Q50" s="30">
        <f t="shared" si="3"/>
        <v>1134.71</v>
      </c>
      <c r="R50" s="30">
        <f t="shared" si="4"/>
        <v>1134.71</v>
      </c>
      <c r="S50" s="30">
        <f t="shared" si="5"/>
        <v>1134.71</v>
      </c>
      <c r="T50" s="30">
        <v>0</v>
      </c>
      <c r="U50" s="102">
        <f t="shared" si="6"/>
        <v>5184.6791083333337</v>
      </c>
      <c r="V50" s="106">
        <f t="shared" si="7"/>
        <v>1285.23525</v>
      </c>
      <c r="W50" s="107">
        <f t="shared" si="8"/>
        <v>2304.9000000000005</v>
      </c>
      <c r="X50" s="107">
        <f t="shared" si="9"/>
        <v>2340</v>
      </c>
      <c r="Y50" s="107">
        <f t="shared" si="10"/>
        <v>2340</v>
      </c>
      <c r="Z50" s="107">
        <f t="shared" si="11"/>
        <v>2486.25</v>
      </c>
      <c r="AA50" s="107">
        <v>2486.25</v>
      </c>
      <c r="AB50" s="102">
        <f t="shared" si="12"/>
        <v>13242.635249999999</v>
      </c>
      <c r="AC50" s="132">
        <f t="shared" si="13"/>
        <v>8057.9561416666656</v>
      </c>
      <c r="AD50" s="79"/>
      <c r="AE50" s="80"/>
    </row>
    <row r="51" spans="1:31" ht="18.75" customHeight="1" thickBot="1" x14ac:dyDescent="0.3">
      <c r="O51" s="100">
        <f t="shared" ref="O51:AC51" si="14">SUM(O3:O50)</f>
        <v>7857.6327500000007</v>
      </c>
      <c r="P51" s="101">
        <f t="shared" si="14"/>
        <v>14725.433333333331</v>
      </c>
      <c r="Q51" s="101">
        <f t="shared" si="14"/>
        <v>16047.099999999995</v>
      </c>
      <c r="R51" s="101">
        <f t="shared" si="14"/>
        <v>17303.766666666666</v>
      </c>
      <c r="S51" s="101">
        <f t="shared" si="14"/>
        <v>17867.099999999995</v>
      </c>
      <c r="T51" s="101">
        <f>SUM(T3:T50)</f>
        <v>0</v>
      </c>
      <c r="U51" s="104">
        <f>SUM(U3:U50)</f>
        <v>73801.032749999969</v>
      </c>
      <c r="V51" s="100">
        <f t="shared" si="14"/>
        <v>41449.442750000002</v>
      </c>
      <c r="W51" s="101">
        <f t="shared" si="14"/>
        <v>81319.424999999988</v>
      </c>
      <c r="X51" s="101">
        <f t="shared" si="14"/>
        <v>94440</v>
      </c>
      <c r="Y51" s="101">
        <f t="shared" si="14"/>
        <v>105750</v>
      </c>
      <c r="Z51" s="101">
        <f t="shared" si="14"/>
        <v>117693.75</v>
      </c>
      <c r="AA51" s="101">
        <f>SUM(AA3:AA50)</f>
        <v>117693.75</v>
      </c>
      <c r="AB51" s="104">
        <f>SUM(AB3:AB50)</f>
        <v>558346.36774999998</v>
      </c>
      <c r="AC51" s="105">
        <f t="shared" si="14"/>
        <v>484545.33499999985</v>
      </c>
      <c r="AD51" s="79"/>
      <c r="AE51" s="80"/>
    </row>
    <row r="52" spans="1:31" x14ac:dyDescent="0.25">
      <c r="D52" s="34"/>
    </row>
    <row r="53" spans="1:31" x14ac:dyDescent="0.25">
      <c r="O53" s="72">
        <v>2018</v>
      </c>
      <c r="P53" s="72">
        <v>2019</v>
      </c>
      <c r="Q53" s="72">
        <v>2020</v>
      </c>
      <c r="R53" s="72">
        <v>2021</v>
      </c>
      <c r="S53" s="73">
        <v>2022</v>
      </c>
      <c r="T53" s="73">
        <v>2023</v>
      </c>
      <c r="U53" s="74" t="s">
        <v>318</v>
      </c>
    </row>
    <row r="54" spans="1:31" ht="12" x14ac:dyDescent="0.25">
      <c r="J54" s="26"/>
      <c r="N54" s="71" t="s">
        <v>317</v>
      </c>
      <c r="O54" s="70">
        <f>+O51</f>
        <v>7857.6327500000007</v>
      </c>
      <c r="P54" s="70">
        <f t="shared" ref="P54:S54" si="15">+P51</f>
        <v>14725.433333333331</v>
      </c>
      <c r="Q54" s="70">
        <f t="shared" si="15"/>
        <v>16047.099999999995</v>
      </c>
      <c r="R54" s="70">
        <f t="shared" si="15"/>
        <v>17303.766666666666</v>
      </c>
      <c r="S54" s="70">
        <f t="shared" si="15"/>
        <v>17867.099999999995</v>
      </c>
      <c r="T54" s="70">
        <f>+T51</f>
        <v>0</v>
      </c>
      <c r="U54" s="83">
        <f>SUM(O54:T54)</f>
        <v>73801.032749999984</v>
      </c>
    </row>
    <row r="55" spans="1:31" ht="12.75" thickBot="1" x14ac:dyDescent="0.3">
      <c r="N55" s="71" t="s">
        <v>319</v>
      </c>
      <c r="O55" s="75">
        <f t="shared" ref="O55:T55" si="16">+V51</f>
        <v>41449.442750000002</v>
      </c>
      <c r="P55" s="75">
        <f t="shared" si="16"/>
        <v>81319.424999999988</v>
      </c>
      <c r="Q55" s="75">
        <f t="shared" si="16"/>
        <v>94440</v>
      </c>
      <c r="R55" s="75">
        <f t="shared" si="16"/>
        <v>105750</v>
      </c>
      <c r="S55" s="75">
        <f t="shared" si="16"/>
        <v>117693.75</v>
      </c>
      <c r="T55" s="75">
        <f t="shared" si="16"/>
        <v>117693.75</v>
      </c>
      <c r="U55" s="75">
        <f t="shared" ref="U55:U56" si="17">SUM(O55:T55)</f>
        <v>558346.36774999998</v>
      </c>
    </row>
    <row r="56" spans="1:31" ht="18" customHeight="1" thickTop="1" thickBot="1" x14ac:dyDescent="0.3">
      <c r="O56" s="76">
        <f>+O55-O54</f>
        <v>33591.81</v>
      </c>
      <c r="P56" s="76">
        <f t="shared" ref="P56:T56" si="18">+P55-P54</f>
        <v>66593.991666666654</v>
      </c>
      <c r="Q56" s="76">
        <f t="shared" si="18"/>
        <v>78392.900000000009</v>
      </c>
      <c r="R56" s="76">
        <f t="shared" si="18"/>
        <v>88446.233333333337</v>
      </c>
      <c r="S56" s="76">
        <f t="shared" si="18"/>
        <v>99826.650000000009</v>
      </c>
      <c r="T56" s="76">
        <f t="shared" si="18"/>
        <v>117693.75</v>
      </c>
      <c r="U56" s="77">
        <f t="shared" si="17"/>
        <v>484545.33500000002</v>
      </c>
    </row>
    <row r="58" spans="1:31" x14ac:dyDescent="0.25">
      <c r="S58" s="70"/>
      <c r="T58" s="70"/>
      <c r="U58" s="70"/>
    </row>
    <row r="59" spans="1:31" x14ac:dyDescent="0.25">
      <c r="B59" s="26"/>
      <c r="S59" s="70"/>
      <c r="T59" s="70"/>
      <c r="U59" s="70"/>
    </row>
    <row r="60" spans="1:31" ht="15" x14ac:dyDescent="0.25">
      <c r="B60" s="26"/>
      <c r="S60" s="70"/>
      <c r="T60" s="84"/>
      <c r="U60" s="85"/>
    </row>
    <row r="61" spans="1:31" x14ac:dyDescent="0.25">
      <c r="S61" s="70"/>
      <c r="T61" s="70"/>
      <c r="U61" s="70"/>
    </row>
    <row r="62" spans="1:31" x14ac:dyDescent="0.25">
      <c r="S62" s="70"/>
      <c r="T62" s="70"/>
      <c r="U62" s="70"/>
    </row>
    <row r="63" spans="1:31" x14ac:dyDescent="0.25">
      <c r="S63" s="82"/>
      <c r="T63" s="82"/>
      <c r="U63" s="82"/>
    </row>
    <row r="89" spans="2:2" x14ac:dyDescent="0.25">
      <c r="B89" s="26"/>
    </row>
    <row r="94" spans="2:2" x14ac:dyDescent="0.25">
      <c r="B94" s="26"/>
    </row>
  </sheetData>
  <sortState ref="A3:L50">
    <sortCondition ref="C3:C50"/>
  </sortState>
  <mergeCells count="1">
    <mergeCell ref="A1:AC1"/>
  </mergeCells>
  <conditionalFormatting sqref="C34">
    <cfRule type="duplicateValues" dxfId="46" priority="20"/>
  </conditionalFormatting>
  <conditionalFormatting sqref="C61:D88 C51:D58 C90:D93 C95:D1048576 C2:C31">
    <cfRule type="duplicateValues" dxfId="45" priority="21"/>
  </conditionalFormatting>
  <conditionalFormatting sqref="C61:D88 C51:D58 C90:D93 C95:D1048576 C1:D1 C2:C34">
    <cfRule type="duplicateValues" dxfId="44" priority="18"/>
    <cfRule type="duplicateValues" dxfId="43" priority="19"/>
  </conditionalFormatting>
  <conditionalFormatting sqref="C35:C40">
    <cfRule type="duplicateValues" dxfId="42" priority="17"/>
  </conditionalFormatting>
  <conditionalFormatting sqref="C35:C40">
    <cfRule type="duplicateValues" dxfId="41" priority="15"/>
    <cfRule type="duplicateValues" dxfId="40" priority="16"/>
  </conditionalFormatting>
  <conditionalFormatting sqref="C32:C33">
    <cfRule type="duplicateValues" dxfId="39" priority="22"/>
  </conditionalFormatting>
  <conditionalFormatting sqref="C61:D88 C90:D93 C95:D1048576 C1:D1 C51:D58 C2:C46">
    <cfRule type="duplicateValues" dxfId="38" priority="11"/>
  </conditionalFormatting>
  <conditionalFormatting sqref="C41:C46">
    <cfRule type="duplicateValues" dxfId="37" priority="35"/>
  </conditionalFormatting>
  <conditionalFormatting sqref="C41:C46">
    <cfRule type="duplicateValues" dxfId="36" priority="37"/>
    <cfRule type="duplicateValues" dxfId="35" priority="38"/>
  </conditionalFormatting>
  <conditionalFormatting sqref="C47:C50">
    <cfRule type="duplicateValues" dxfId="34" priority="7"/>
  </conditionalFormatting>
  <conditionalFormatting sqref="C47:C50">
    <cfRule type="duplicateValues" dxfId="33" priority="8"/>
  </conditionalFormatting>
  <conditionalFormatting sqref="C47:C50">
    <cfRule type="duplicateValues" dxfId="32" priority="9"/>
    <cfRule type="duplicateValues" dxfId="31" priority="10"/>
  </conditionalFormatting>
  <conditionalFormatting sqref="C1:D1 C51:D1048576 C2:C50">
    <cfRule type="duplicateValues" dxfId="30" priority="6"/>
  </conditionalFormatting>
  <printOptions horizontalCentered="1"/>
  <pageMargins left="0.59055118110236227" right="0.59055118110236227" top="0.55118110236220474" bottom="0.55118110236220474" header="0" footer="0"/>
  <pageSetup paperSize="9" scale="39" fitToHeight="3" orientation="portrait" horizontalDpi="4294967294" verticalDpi="429496729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zoomScale="130" zoomScaleNormal="130" zoomScaleSheetLayoutView="115" workbookViewId="0">
      <selection sqref="A1:N1"/>
    </sheetView>
  </sheetViews>
  <sheetFormatPr baseColWidth="10" defaultColWidth="11.42578125" defaultRowHeight="11.25" x14ac:dyDescent="0.25"/>
  <cols>
    <col min="1" max="1" width="4.42578125" style="51" customWidth="1"/>
    <col min="2" max="2" width="9.5703125" style="51" customWidth="1"/>
    <col min="3" max="3" width="19" style="52" customWidth="1"/>
    <col min="4" max="4" width="13.5703125" style="52" customWidth="1"/>
    <col min="5" max="5" width="10.5703125" style="52" customWidth="1"/>
    <col min="6" max="6" width="10.7109375" style="9" customWidth="1"/>
    <col min="7" max="9" width="8.7109375" style="9" customWidth="1"/>
    <col min="10" max="14" width="8.7109375" style="53" customWidth="1"/>
    <col min="15" max="16384" width="11.42578125" style="52"/>
  </cols>
  <sheetData>
    <row r="1" spans="1:14" ht="38.450000000000003" customHeight="1" x14ac:dyDescent="0.25">
      <c r="A1" s="134" t="s">
        <v>211</v>
      </c>
      <c r="B1" s="135"/>
      <c r="C1" s="135"/>
      <c r="D1" s="135"/>
      <c r="E1" s="135"/>
      <c r="F1" s="135"/>
      <c r="G1" s="135"/>
      <c r="H1" s="135"/>
      <c r="I1" s="135"/>
      <c r="J1" s="135"/>
      <c r="K1" s="135"/>
      <c r="L1" s="135"/>
      <c r="M1" s="135"/>
      <c r="N1" s="135"/>
    </row>
    <row r="2" spans="1:14" ht="8.25" customHeight="1" x14ac:dyDescent="0.25"/>
    <row r="3" spans="1:14" ht="32.25" customHeight="1" x14ac:dyDescent="0.25">
      <c r="A3" s="136" t="s">
        <v>91</v>
      </c>
      <c r="B3" s="136" t="s">
        <v>43</v>
      </c>
      <c r="C3" s="137" t="s">
        <v>85</v>
      </c>
      <c r="D3" s="137" t="s">
        <v>86</v>
      </c>
      <c r="E3" s="137" t="s">
        <v>184</v>
      </c>
      <c r="F3" s="138" t="s">
        <v>82</v>
      </c>
      <c r="G3" s="139" t="s">
        <v>212</v>
      </c>
      <c r="H3" s="139"/>
      <c r="I3" s="139" t="s">
        <v>183</v>
      </c>
      <c r="J3" s="139"/>
      <c r="K3" s="139" t="s">
        <v>182</v>
      </c>
      <c r="L3" s="139"/>
      <c r="M3" s="139" t="s">
        <v>181</v>
      </c>
      <c r="N3" s="139"/>
    </row>
    <row r="4" spans="1:14" ht="36" customHeight="1" x14ac:dyDescent="0.25">
      <c r="A4" s="136"/>
      <c r="B4" s="136"/>
      <c r="C4" s="137"/>
      <c r="D4" s="137"/>
      <c r="E4" s="137"/>
      <c r="F4" s="138"/>
      <c r="G4" s="136" t="s">
        <v>213</v>
      </c>
      <c r="H4" s="136"/>
      <c r="I4" s="136" t="s">
        <v>214</v>
      </c>
      <c r="J4" s="136"/>
      <c r="K4" s="136" t="s">
        <v>215</v>
      </c>
      <c r="L4" s="136"/>
      <c r="M4" s="136" t="s">
        <v>216</v>
      </c>
      <c r="N4" s="136"/>
    </row>
    <row r="5" spans="1:14" ht="10.5" customHeight="1" x14ac:dyDescent="0.25">
      <c r="A5" s="136"/>
      <c r="B5" s="136"/>
      <c r="C5" s="137"/>
      <c r="D5" s="137"/>
      <c r="E5" s="137"/>
      <c r="F5" s="138"/>
      <c r="G5" s="54" t="s">
        <v>164</v>
      </c>
      <c r="H5" s="54" t="s">
        <v>163</v>
      </c>
      <c r="I5" s="54" t="s">
        <v>164</v>
      </c>
      <c r="J5" s="54" t="s">
        <v>163</v>
      </c>
      <c r="K5" s="54" t="s">
        <v>164</v>
      </c>
      <c r="L5" s="54" t="s">
        <v>163</v>
      </c>
      <c r="M5" s="54" t="s">
        <v>164</v>
      </c>
      <c r="N5" s="54" t="s">
        <v>163</v>
      </c>
    </row>
    <row r="6" spans="1:14" ht="15" customHeight="1" x14ac:dyDescent="0.25">
      <c r="A6" s="136"/>
      <c r="B6" s="136"/>
      <c r="C6" s="137"/>
      <c r="D6" s="137"/>
      <c r="E6" s="137"/>
      <c r="F6" s="138"/>
      <c r="G6" s="54" t="s">
        <v>217</v>
      </c>
      <c r="H6" s="54" t="s">
        <v>179</v>
      </c>
      <c r="I6" s="54" t="s">
        <v>178</v>
      </c>
      <c r="J6" s="54" t="s">
        <v>177</v>
      </c>
      <c r="K6" s="54" t="s">
        <v>176</v>
      </c>
      <c r="L6" s="54" t="s">
        <v>175</v>
      </c>
      <c r="M6" s="54" t="s">
        <v>174</v>
      </c>
      <c r="N6" s="54" t="s">
        <v>218</v>
      </c>
    </row>
    <row r="7" spans="1:14" ht="24.95" customHeight="1" x14ac:dyDescent="0.25">
      <c r="A7" s="55" t="s">
        <v>92</v>
      </c>
      <c r="B7" s="56">
        <v>1707501878</v>
      </c>
      <c r="C7" s="33" t="s">
        <v>162</v>
      </c>
      <c r="D7" s="39" t="s">
        <v>11</v>
      </c>
      <c r="E7" s="40">
        <v>29768</v>
      </c>
      <c r="F7" s="7">
        <v>44043</v>
      </c>
      <c r="G7" s="57" t="s">
        <v>219</v>
      </c>
      <c r="H7" s="57" t="s">
        <v>179</v>
      </c>
      <c r="I7" s="57" t="s">
        <v>178</v>
      </c>
      <c r="J7" s="57" t="s">
        <v>177</v>
      </c>
      <c r="K7" s="57" t="s">
        <v>176</v>
      </c>
      <c r="L7" s="57" t="s">
        <v>175</v>
      </c>
      <c r="M7" s="57" t="s">
        <v>174</v>
      </c>
      <c r="N7" s="57" t="s">
        <v>220</v>
      </c>
    </row>
    <row r="8" spans="1:14" ht="24.95" customHeight="1" x14ac:dyDescent="0.25">
      <c r="A8" s="55" t="s">
        <v>93</v>
      </c>
      <c r="B8" s="56" t="s">
        <v>155</v>
      </c>
      <c r="C8" s="33" t="s">
        <v>151</v>
      </c>
      <c r="D8" s="39" t="s">
        <v>11</v>
      </c>
      <c r="E8" s="40">
        <v>29099</v>
      </c>
      <c r="F8" s="7">
        <v>43830</v>
      </c>
      <c r="G8" s="57" t="s">
        <v>221</v>
      </c>
      <c r="H8" s="57" t="s">
        <v>179</v>
      </c>
      <c r="I8" s="57" t="s">
        <v>178</v>
      </c>
      <c r="J8" s="57" t="s">
        <v>177</v>
      </c>
      <c r="K8" s="57" t="s">
        <v>176</v>
      </c>
      <c r="L8" s="57" t="s">
        <v>175</v>
      </c>
      <c r="M8" s="57" t="s">
        <v>174</v>
      </c>
      <c r="N8" s="57" t="s">
        <v>222</v>
      </c>
    </row>
    <row r="9" spans="1:14" ht="24.95" customHeight="1" x14ac:dyDescent="0.25">
      <c r="A9" s="55" t="s">
        <v>94</v>
      </c>
      <c r="B9" s="56" t="s">
        <v>44</v>
      </c>
      <c r="C9" s="33" t="s">
        <v>223</v>
      </c>
      <c r="D9" s="39" t="s">
        <v>11</v>
      </c>
      <c r="E9" s="40">
        <v>25973</v>
      </c>
      <c r="F9" s="7">
        <v>41274</v>
      </c>
      <c r="G9" s="57" t="s">
        <v>224</v>
      </c>
      <c r="H9" s="57" t="s">
        <v>179</v>
      </c>
      <c r="I9" s="57" t="s">
        <v>178</v>
      </c>
      <c r="J9" s="57" t="s">
        <v>177</v>
      </c>
      <c r="K9" s="57" t="s">
        <v>176</v>
      </c>
      <c r="L9" s="57" t="s">
        <v>175</v>
      </c>
      <c r="M9" s="57" t="s">
        <v>174</v>
      </c>
      <c r="N9" s="57" t="s">
        <v>225</v>
      </c>
    </row>
    <row r="10" spans="1:14" ht="24.95" customHeight="1" x14ac:dyDescent="0.25">
      <c r="A10" s="55" t="s">
        <v>95</v>
      </c>
      <c r="B10" s="56" t="s">
        <v>156</v>
      </c>
      <c r="C10" s="33" t="s">
        <v>152</v>
      </c>
      <c r="D10" s="39" t="s">
        <v>11</v>
      </c>
      <c r="E10" s="40">
        <v>40330</v>
      </c>
      <c r="F10" s="7">
        <v>43830</v>
      </c>
      <c r="G10" s="55"/>
      <c r="H10" s="57"/>
      <c r="I10" s="57"/>
      <c r="J10" s="57"/>
      <c r="K10" s="57" t="s">
        <v>226</v>
      </c>
      <c r="L10" s="57" t="s">
        <v>175</v>
      </c>
      <c r="M10" s="57" t="s">
        <v>174</v>
      </c>
      <c r="N10" s="57" t="s">
        <v>222</v>
      </c>
    </row>
    <row r="11" spans="1:14" ht="24.95" customHeight="1" x14ac:dyDescent="0.25">
      <c r="A11" s="55" t="s">
        <v>96</v>
      </c>
      <c r="B11" s="56" t="s">
        <v>45</v>
      </c>
      <c r="C11" s="33" t="s">
        <v>12</v>
      </c>
      <c r="D11" s="39" t="s">
        <v>11</v>
      </c>
      <c r="E11" s="40">
        <v>28353</v>
      </c>
      <c r="F11" s="7">
        <v>37824</v>
      </c>
      <c r="G11" s="57" t="s">
        <v>227</v>
      </c>
      <c r="H11" s="57" t="s">
        <v>179</v>
      </c>
      <c r="I11" s="57" t="s">
        <v>228</v>
      </c>
      <c r="J11" s="57"/>
      <c r="K11" s="57"/>
      <c r="L11" s="57"/>
      <c r="M11" s="57"/>
      <c r="N11" s="57"/>
    </row>
    <row r="12" spans="1:14" ht="24.95" customHeight="1" x14ac:dyDescent="0.25">
      <c r="A12" s="55" t="s">
        <v>97</v>
      </c>
      <c r="B12" s="56">
        <v>1704073269</v>
      </c>
      <c r="C12" s="33" t="s">
        <v>13</v>
      </c>
      <c r="D12" s="39" t="s">
        <v>11</v>
      </c>
      <c r="E12" s="7">
        <v>28369</v>
      </c>
      <c r="F12" s="7">
        <v>41942</v>
      </c>
      <c r="G12" s="55" t="s">
        <v>229</v>
      </c>
      <c r="H12" s="55" t="s">
        <v>179</v>
      </c>
      <c r="I12" s="55" t="s">
        <v>178</v>
      </c>
      <c r="J12" s="55" t="s">
        <v>177</v>
      </c>
      <c r="K12" s="55" t="s">
        <v>176</v>
      </c>
      <c r="L12" s="55" t="s">
        <v>175</v>
      </c>
      <c r="M12" s="55" t="s">
        <v>174</v>
      </c>
      <c r="N12" s="55" t="s">
        <v>230</v>
      </c>
    </row>
    <row r="13" spans="1:14" ht="25.15" customHeight="1" x14ac:dyDescent="0.25">
      <c r="A13" s="55" t="s">
        <v>98</v>
      </c>
      <c r="B13" s="56" t="s">
        <v>46</v>
      </c>
      <c r="C13" s="33" t="s">
        <v>14</v>
      </c>
      <c r="D13" s="39" t="s">
        <v>11</v>
      </c>
      <c r="E13" s="40">
        <v>32690</v>
      </c>
      <c r="F13" s="7">
        <v>43295</v>
      </c>
      <c r="G13" s="57" t="s">
        <v>231</v>
      </c>
      <c r="H13" s="57" t="s">
        <v>179</v>
      </c>
      <c r="I13" s="57" t="s">
        <v>178</v>
      </c>
      <c r="J13" s="57" t="s">
        <v>177</v>
      </c>
      <c r="K13" s="57" t="s">
        <v>176</v>
      </c>
      <c r="L13" s="57" t="s">
        <v>175</v>
      </c>
      <c r="M13" s="57" t="s">
        <v>174</v>
      </c>
      <c r="N13" s="57" t="s">
        <v>232</v>
      </c>
    </row>
    <row r="14" spans="1:14" ht="24.95" customHeight="1" x14ac:dyDescent="0.25">
      <c r="A14" s="55" t="s">
        <v>99</v>
      </c>
      <c r="B14" s="56" t="s">
        <v>132</v>
      </c>
      <c r="C14" s="33" t="s">
        <v>130</v>
      </c>
      <c r="D14" s="39" t="s">
        <v>133</v>
      </c>
      <c r="E14" s="40">
        <v>28871</v>
      </c>
      <c r="F14" s="7">
        <v>43616</v>
      </c>
      <c r="G14" s="57" t="s">
        <v>180</v>
      </c>
      <c r="H14" s="57" t="s">
        <v>179</v>
      </c>
      <c r="I14" s="57" t="s">
        <v>178</v>
      </c>
      <c r="J14" s="57" t="s">
        <v>177</v>
      </c>
      <c r="K14" s="57" t="s">
        <v>176</v>
      </c>
      <c r="L14" s="57" t="s">
        <v>175</v>
      </c>
      <c r="M14" s="57" t="s">
        <v>174</v>
      </c>
      <c r="N14" s="57" t="s">
        <v>233</v>
      </c>
    </row>
    <row r="15" spans="1:14" ht="24.95" customHeight="1" x14ac:dyDescent="0.25">
      <c r="A15" s="55" t="s">
        <v>100</v>
      </c>
      <c r="B15" s="56" t="s">
        <v>47</v>
      </c>
      <c r="C15" s="33" t="s">
        <v>15</v>
      </c>
      <c r="D15" s="39" t="s">
        <v>11</v>
      </c>
      <c r="E15" s="7">
        <v>29783</v>
      </c>
      <c r="F15" s="7">
        <v>42034</v>
      </c>
      <c r="G15" s="55" t="s">
        <v>219</v>
      </c>
      <c r="H15" s="55" t="s">
        <v>179</v>
      </c>
      <c r="I15" s="55" t="s">
        <v>178</v>
      </c>
      <c r="J15" s="55" t="s">
        <v>177</v>
      </c>
      <c r="K15" s="55" t="s">
        <v>176</v>
      </c>
      <c r="L15" s="55" t="s">
        <v>175</v>
      </c>
      <c r="M15" s="55" t="s">
        <v>174</v>
      </c>
      <c r="N15" s="55" t="s">
        <v>234</v>
      </c>
    </row>
    <row r="16" spans="1:14" ht="24.95" customHeight="1" x14ac:dyDescent="0.25">
      <c r="A16" s="55" t="s">
        <v>101</v>
      </c>
      <c r="B16" s="56" t="s">
        <v>48</v>
      </c>
      <c r="C16" s="33" t="s">
        <v>16</v>
      </c>
      <c r="D16" s="39" t="s">
        <v>11</v>
      </c>
      <c r="E16" s="40">
        <v>29281</v>
      </c>
      <c r="F16" s="7">
        <v>43096</v>
      </c>
      <c r="G16" s="57" t="s">
        <v>235</v>
      </c>
      <c r="H16" s="57" t="s">
        <v>179</v>
      </c>
      <c r="I16" s="57" t="s">
        <v>178</v>
      </c>
      <c r="J16" s="57" t="s">
        <v>177</v>
      </c>
      <c r="K16" s="57" t="s">
        <v>176</v>
      </c>
      <c r="L16" s="57" t="s">
        <v>175</v>
      </c>
      <c r="M16" s="57" t="s">
        <v>174</v>
      </c>
      <c r="N16" s="57" t="s">
        <v>236</v>
      </c>
    </row>
    <row r="17" spans="1:14" ht="24.95" customHeight="1" x14ac:dyDescent="0.25">
      <c r="A17" s="55" t="s">
        <v>102</v>
      </c>
      <c r="B17" s="56" t="s">
        <v>49</v>
      </c>
      <c r="C17" s="33" t="s">
        <v>17</v>
      </c>
      <c r="D17" s="39" t="s">
        <v>11</v>
      </c>
      <c r="E17" s="40">
        <v>26582</v>
      </c>
      <c r="F17" s="7">
        <v>39691</v>
      </c>
      <c r="G17" s="57" t="s">
        <v>237</v>
      </c>
      <c r="H17" s="57" t="s">
        <v>179</v>
      </c>
      <c r="I17" s="57" t="s">
        <v>178</v>
      </c>
      <c r="J17" s="57" t="s">
        <v>177</v>
      </c>
      <c r="K17" s="57" t="s">
        <v>176</v>
      </c>
      <c r="L17" s="57" t="s">
        <v>238</v>
      </c>
      <c r="M17" s="57"/>
      <c r="N17" s="57"/>
    </row>
    <row r="18" spans="1:14" ht="24.95" customHeight="1" x14ac:dyDescent="0.25">
      <c r="A18" s="55" t="s">
        <v>103</v>
      </c>
      <c r="B18" s="56" t="s">
        <v>50</v>
      </c>
      <c r="C18" s="33" t="s">
        <v>18</v>
      </c>
      <c r="D18" s="39" t="s">
        <v>11</v>
      </c>
      <c r="E18" s="40">
        <v>29952</v>
      </c>
      <c r="F18" s="7">
        <v>40907</v>
      </c>
      <c r="G18" s="57" t="s">
        <v>239</v>
      </c>
      <c r="H18" s="57" t="s">
        <v>179</v>
      </c>
      <c r="I18" s="57" t="s">
        <v>178</v>
      </c>
      <c r="J18" s="57" t="s">
        <v>177</v>
      </c>
      <c r="K18" s="57" t="s">
        <v>176</v>
      </c>
      <c r="L18" s="57" t="s">
        <v>175</v>
      </c>
      <c r="M18" s="57" t="s">
        <v>174</v>
      </c>
      <c r="N18" s="57" t="s">
        <v>240</v>
      </c>
    </row>
    <row r="19" spans="1:14" ht="24.95" customHeight="1" x14ac:dyDescent="0.25">
      <c r="A19" s="55" t="s">
        <v>104</v>
      </c>
      <c r="B19" s="56" t="s">
        <v>51</v>
      </c>
      <c r="C19" s="33" t="s">
        <v>19</v>
      </c>
      <c r="D19" s="39" t="s">
        <v>11</v>
      </c>
      <c r="E19" s="7">
        <v>27273</v>
      </c>
      <c r="F19" s="7">
        <v>36979</v>
      </c>
      <c r="G19" s="55"/>
      <c r="H19" s="55"/>
      <c r="I19" s="55"/>
      <c r="J19" s="55"/>
      <c r="K19" s="55"/>
      <c r="L19" s="55"/>
      <c r="M19" s="55"/>
      <c r="N19" s="55"/>
    </row>
    <row r="20" spans="1:14" ht="24.95" customHeight="1" x14ac:dyDescent="0.25">
      <c r="A20" s="55" t="s">
        <v>105</v>
      </c>
      <c r="B20" s="56" t="s">
        <v>52</v>
      </c>
      <c r="C20" s="33" t="s">
        <v>20</v>
      </c>
      <c r="D20" s="39" t="s">
        <v>11</v>
      </c>
      <c r="E20" s="40">
        <v>29541</v>
      </c>
      <c r="F20" s="7">
        <v>40907</v>
      </c>
      <c r="G20" s="57" t="s">
        <v>241</v>
      </c>
      <c r="H20" s="57" t="s">
        <v>179</v>
      </c>
      <c r="I20" s="57" t="s">
        <v>178</v>
      </c>
      <c r="J20" s="57" t="s">
        <v>177</v>
      </c>
      <c r="K20" s="57" t="s">
        <v>176</v>
      </c>
      <c r="L20" s="57" t="s">
        <v>175</v>
      </c>
      <c r="M20" s="57" t="s">
        <v>174</v>
      </c>
      <c r="N20" s="57" t="s">
        <v>240</v>
      </c>
    </row>
    <row r="21" spans="1:14" ht="24.95" customHeight="1" x14ac:dyDescent="0.25">
      <c r="A21" s="55" t="s">
        <v>106</v>
      </c>
      <c r="B21" s="56" t="s">
        <v>53</v>
      </c>
      <c r="C21" s="33" t="s">
        <v>21</v>
      </c>
      <c r="D21" s="39" t="s">
        <v>11</v>
      </c>
      <c r="E21" s="40">
        <v>26696</v>
      </c>
      <c r="F21" s="7">
        <v>39658</v>
      </c>
      <c r="G21" s="57" t="s">
        <v>242</v>
      </c>
      <c r="H21" s="57" t="s">
        <v>179</v>
      </c>
      <c r="I21" s="57" t="s">
        <v>178</v>
      </c>
      <c r="J21" s="57" t="s">
        <v>177</v>
      </c>
      <c r="K21" s="57" t="s">
        <v>176</v>
      </c>
      <c r="L21" s="57" t="s">
        <v>243</v>
      </c>
      <c r="M21" s="57"/>
      <c r="N21" s="57"/>
    </row>
    <row r="22" spans="1:14" ht="24.95" customHeight="1" x14ac:dyDescent="0.25">
      <c r="A22" s="55" t="s">
        <v>107</v>
      </c>
      <c r="B22" s="56" t="s">
        <v>54</v>
      </c>
      <c r="C22" s="33" t="s">
        <v>22</v>
      </c>
      <c r="D22" s="39" t="s">
        <v>11</v>
      </c>
      <c r="E22" s="40">
        <v>27181</v>
      </c>
      <c r="F22" s="7">
        <v>41274</v>
      </c>
      <c r="G22" s="57" t="s">
        <v>244</v>
      </c>
      <c r="H22" s="57" t="s">
        <v>179</v>
      </c>
      <c r="I22" s="57" t="s">
        <v>178</v>
      </c>
      <c r="J22" s="57" t="s">
        <v>177</v>
      </c>
      <c r="K22" s="57" t="s">
        <v>176</v>
      </c>
      <c r="L22" s="57" t="s">
        <v>175</v>
      </c>
      <c r="M22" s="57" t="s">
        <v>174</v>
      </c>
      <c r="N22" s="57" t="s">
        <v>225</v>
      </c>
    </row>
    <row r="23" spans="1:14" ht="24.95" customHeight="1" x14ac:dyDescent="0.25">
      <c r="A23" s="55" t="s">
        <v>108</v>
      </c>
      <c r="B23" s="56" t="s">
        <v>55</v>
      </c>
      <c r="C23" s="33" t="s">
        <v>1</v>
      </c>
      <c r="D23" s="39" t="s">
        <v>11</v>
      </c>
      <c r="E23" s="40">
        <v>27576</v>
      </c>
      <c r="F23" s="7">
        <v>41432</v>
      </c>
      <c r="G23" s="57" t="s">
        <v>245</v>
      </c>
      <c r="H23" s="57" t="s">
        <v>179</v>
      </c>
      <c r="I23" s="57" t="s">
        <v>178</v>
      </c>
      <c r="J23" s="57" t="s">
        <v>177</v>
      </c>
      <c r="K23" s="57" t="s">
        <v>176</v>
      </c>
      <c r="L23" s="57" t="s">
        <v>175</v>
      </c>
      <c r="M23" s="57" t="s">
        <v>174</v>
      </c>
      <c r="N23" s="57" t="s">
        <v>246</v>
      </c>
    </row>
    <row r="24" spans="1:14" ht="24.95" customHeight="1" x14ac:dyDescent="0.25">
      <c r="A24" s="55" t="s">
        <v>109</v>
      </c>
      <c r="B24" s="56" t="s">
        <v>165</v>
      </c>
      <c r="C24" s="33" t="s">
        <v>166</v>
      </c>
      <c r="D24" s="39" t="s">
        <v>11</v>
      </c>
      <c r="E24" s="40">
        <v>29418</v>
      </c>
      <c r="F24" s="7">
        <v>44104</v>
      </c>
      <c r="G24" s="57" t="s">
        <v>247</v>
      </c>
      <c r="H24" s="57" t="s">
        <v>179</v>
      </c>
      <c r="I24" s="57" t="s">
        <v>178</v>
      </c>
      <c r="J24" s="57" t="s">
        <v>177</v>
      </c>
      <c r="K24" s="57" t="s">
        <v>176</v>
      </c>
      <c r="L24" s="57" t="s">
        <v>175</v>
      </c>
      <c r="M24" s="57" t="s">
        <v>174</v>
      </c>
      <c r="N24" s="57" t="s">
        <v>248</v>
      </c>
    </row>
    <row r="25" spans="1:14" ht="24.95" customHeight="1" x14ac:dyDescent="0.25">
      <c r="A25" s="55" t="s">
        <v>110</v>
      </c>
      <c r="B25" s="56" t="s">
        <v>56</v>
      </c>
      <c r="C25" s="33" t="s">
        <v>0</v>
      </c>
      <c r="D25" s="39" t="s">
        <v>11</v>
      </c>
      <c r="E25" s="40">
        <v>27607</v>
      </c>
      <c r="F25" s="7">
        <v>39325</v>
      </c>
      <c r="G25" s="57" t="s">
        <v>249</v>
      </c>
      <c r="H25" s="57" t="s">
        <v>179</v>
      </c>
      <c r="I25" s="57" t="s">
        <v>178</v>
      </c>
      <c r="J25" s="57" t="s">
        <v>250</v>
      </c>
      <c r="K25" s="57"/>
      <c r="L25" s="57"/>
      <c r="M25" s="57"/>
      <c r="N25" s="57"/>
    </row>
    <row r="26" spans="1:14" ht="24.95" customHeight="1" x14ac:dyDescent="0.25">
      <c r="A26" s="55" t="s">
        <v>111</v>
      </c>
      <c r="B26" s="56" t="s">
        <v>57</v>
      </c>
      <c r="C26" s="33" t="s">
        <v>23</v>
      </c>
      <c r="D26" s="39" t="s">
        <v>11</v>
      </c>
      <c r="E26" s="40">
        <v>25860</v>
      </c>
      <c r="F26" s="7">
        <v>41274</v>
      </c>
      <c r="G26" s="57" t="s">
        <v>251</v>
      </c>
      <c r="H26" s="57" t="s">
        <v>179</v>
      </c>
      <c r="I26" s="57" t="s">
        <v>178</v>
      </c>
      <c r="J26" s="57" t="s">
        <v>177</v>
      </c>
      <c r="K26" s="57" t="s">
        <v>176</v>
      </c>
      <c r="L26" s="57" t="s">
        <v>175</v>
      </c>
      <c r="M26" s="57" t="s">
        <v>174</v>
      </c>
      <c r="N26" s="57" t="s">
        <v>225</v>
      </c>
    </row>
    <row r="27" spans="1:14" ht="24.95" customHeight="1" x14ac:dyDescent="0.25">
      <c r="A27" s="55" t="s">
        <v>112</v>
      </c>
      <c r="B27" s="56" t="s">
        <v>58</v>
      </c>
      <c r="C27" s="33" t="s">
        <v>24</v>
      </c>
      <c r="D27" s="39" t="s">
        <v>11</v>
      </c>
      <c r="E27" s="7">
        <v>25209</v>
      </c>
      <c r="F27" s="7">
        <v>36922</v>
      </c>
      <c r="G27" s="55"/>
      <c r="H27" s="55"/>
      <c r="I27" s="55"/>
      <c r="J27" s="55"/>
      <c r="K27" s="55"/>
      <c r="L27" s="55"/>
      <c r="M27" s="55"/>
      <c r="N27" s="55"/>
    </row>
    <row r="28" spans="1:14" ht="24.95" customHeight="1" x14ac:dyDescent="0.25">
      <c r="A28" s="55" t="s">
        <v>113</v>
      </c>
      <c r="B28" s="56" t="s">
        <v>59</v>
      </c>
      <c r="C28" s="33" t="s">
        <v>25</v>
      </c>
      <c r="D28" s="39" t="s">
        <v>11</v>
      </c>
      <c r="E28" s="40">
        <v>27274</v>
      </c>
      <c r="F28" s="7" t="s">
        <v>252</v>
      </c>
      <c r="G28" s="57" t="s">
        <v>253</v>
      </c>
      <c r="H28" s="57" t="s">
        <v>179</v>
      </c>
      <c r="I28" s="57" t="s">
        <v>178</v>
      </c>
      <c r="J28" s="57" t="s">
        <v>177</v>
      </c>
      <c r="K28" s="57" t="s">
        <v>176</v>
      </c>
      <c r="L28" s="57" t="s">
        <v>175</v>
      </c>
      <c r="M28" s="57" t="s">
        <v>174</v>
      </c>
      <c r="N28" s="57" t="s">
        <v>240</v>
      </c>
    </row>
    <row r="29" spans="1:14" ht="24.95" customHeight="1" x14ac:dyDescent="0.25">
      <c r="A29" s="55" t="s">
        <v>114</v>
      </c>
      <c r="B29" s="56" t="s">
        <v>134</v>
      </c>
      <c r="C29" s="33" t="s">
        <v>131</v>
      </c>
      <c r="D29" s="39" t="s">
        <v>11</v>
      </c>
      <c r="E29" s="40">
        <v>32509</v>
      </c>
      <c r="F29" s="7">
        <v>43677</v>
      </c>
      <c r="G29" s="57" t="s">
        <v>254</v>
      </c>
      <c r="H29" s="57" t="s">
        <v>179</v>
      </c>
      <c r="I29" s="57" t="s">
        <v>178</v>
      </c>
      <c r="J29" s="57" t="s">
        <v>177</v>
      </c>
      <c r="K29" s="57" t="s">
        <v>176</v>
      </c>
      <c r="L29" s="57" t="s">
        <v>175</v>
      </c>
      <c r="M29" s="57" t="s">
        <v>174</v>
      </c>
      <c r="N29" s="57" t="s">
        <v>255</v>
      </c>
    </row>
    <row r="30" spans="1:14" ht="24.95" customHeight="1" x14ac:dyDescent="0.25">
      <c r="A30" s="55" t="s">
        <v>115</v>
      </c>
      <c r="B30" s="56" t="s">
        <v>60</v>
      </c>
      <c r="C30" s="33" t="s">
        <v>8</v>
      </c>
      <c r="D30" s="39" t="s">
        <v>11</v>
      </c>
      <c r="E30" s="40">
        <v>28353</v>
      </c>
      <c r="F30" s="7">
        <v>41432</v>
      </c>
      <c r="G30" s="57" t="s">
        <v>227</v>
      </c>
      <c r="H30" s="57" t="s">
        <v>179</v>
      </c>
      <c r="I30" s="57" t="s">
        <v>178</v>
      </c>
      <c r="J30" s="57" t="s">
        <v>177</v>
      </c>
      <c r="K30" s="57" t="s">
        <v>176</v>
      </c>
      <c r="L30" s="57" t="s">
        <v>175</v>
      </c>
      <c r="M30" s="57" t="s">
        <v>174</v>
      </c>
      <c r="N30" s="57" t="s">
        <v>246</v>
      </c>
    </row>
    <row r="31" spans="1:14" ht="24.95" customHeight="1" x14ac:dyDescent="0.25">
      <c r="A31" s="55" t="s">
        <v>116</v>
      </c>
      <c r="B31" s="56" t="s">
        <v>61</v>
      </c>
      <c r="C31" s="33" t="s">
        <v>26</v>
      </c>
      <c r="D31" s="39" t="s">
        <v>11</v>
      </c>
      <c r="E31" s="40">
        <v>26137</v>
      </c>
      <c r="F31" s="7">
        <v>41274</v>
      </c>
      <c r="G31" s="57" t="s">
        <v>256</v>
      </c>
      <c r="H31" s="57" t="s">
        <v>179</v>
      </c>
      <c r="I31" s="57" t="s">
        <v>178</v>
      </c>
      <c r="J31" s="57" t="s">
        <v>177</v>
      </c>
      <c r="K31" s="57" t="s">
        <v>176</v>
      </c>
      <c r="L31" s="57" t="s">
        <v>175</v>
      </c>
      <c r="M31" s="57" t="s">
        <v>174</v>
      </c>
      <c r="N31" s="57" t="s">
        <v>225</v>
      </c>
    </row>
    <row r="32" spans="1:14" ht="24.95" customHeight="1" x14ac:dyDescent="0.25">
      <c r="A32" s="55" t="s">
        <v>117</v>
      </c>
      <c r="B32" s="56" t="s">
        <v>167</v>
      </c>
      <c r="C32" s="33" t="s">
        <v>168</v>
      </c>
      <c r="D32" s="39" t="s">
        <v>11</v>
      </c>
      <c r="E32" s="7">
        <v>29541</v>
      </c>
      <c r="F32" s="7">
        <v>44165</v>
      </c>
      <c r="G32" s="55" t="s">
        <v>241</v>
      </c>
      <c r="H32" s="55" t="s">
        <v>179</v>
      </c>
      <c r="I32" s="55" t="s">
        <v>178</v>
      </c>
      <c r="J32" s="55" t="s">
        <v>177</v>
      </c>
      <c r="K32" s="55" t="s">
        <v>176</v>
      </c>
      <c r="L32" s="55" t="s">
        <v>175</v>
      </c>
      <c r="M32" s="55" t="s">
        <v>174</v>
      </c>
      <c r="N32" s="55" t="s">
        <v>173</v>
      </c>
    </row>
    <row r="33" spans="1:14" ht="24.95" customHeight="1" x14ac:dyDescent="0.25">
      <c r="A33" s="55" t="s">
        <v>118</v>
      </c>
      <c r="B33" s="56" t="s">
        <v>62</v>
      </c>
      <c r="C33" s="33" t="s">
        <v>27</v>
      </c>
      <c r="D33" s="39" t="s">
        <v>11</v>
      </c>
      <c r="E33" s="40">
        <v>31837</v>
      </c>
      <c r="F33" s="7">
        <v>42989</v>
      </c>
      <c r="G33" s="57" t="s">
        <v>257</v>
      </c>
      <c r="H33" s="57" t="s">
        <v>179</v>
      </c>
      <c r="I33" s="57" t="s">
        <v>178</v>
      </c>
      <c r="J33" s="57" t="s">
        <v>177</v>
      </c>
      <c r="K33" s="57" t="s">
        <v>176</v>
      </c>
      <c r="L33" s="57" t="s">
        <v>175</v>
      </c>
      <c r="M33" s="57" t="s">
        <v>174</v>
      </c>
      <c r="N33" s="57" t="s">
        <v>258</v>
      </c>
    </row>
    <row r="34" spans="1:14" ht="24.95" customHeight="1" x14ac:dyDescent="0.25">
      <c r="A34" s="55" t="s">
        <v>119</v>
      </c>
      <c r="B34" s="56" t="s">
        <v>63</v>
      </c>
      <c r="C34" s="33" t="s">
        <v>7</v>
      </c>
      <c r="D34" s="39" t="s">
        <v>11</v>
      </c>
      <c r="E34" s="40">
        <v>28430</v>
      </c>
      <c r="F34" s="7">
        <v>42400</v>
      </c>
      <c r="G34" s="57" t="s">
        <v>259</v>
      </c>
      <c r="H34" s="57" t="s">
        <v>179</v>
      </c>
      <c r="I34" s="57" t="s">
        <v>178</v>
      </c>
      <c r="J34" s="57" t="s">
        <v>177</v>
      </c>
      <c r="K34" s="57" t="s">
        <v>176</v>
      </c>
      <c r="L34" s="57" t="s">
        <v>175</v>
      </c>
      <c r="M34" s="57" t="s">
        <v>174</v>
      </c>
      <c r="N34" s="57" t="s">
        <v>260</v>
      </c>
    </row>
    <row r="35" spans="1:14" ht="24.95" customHeight="1" x14ac:dyDescent="0.25">
      <c r="A35" s="55" t="s">
        <v>120</v>
      </c>
      <c r="B35" s="56" t="s">
        <v>64</v>
      </c>
      <c r="C35" s="33" t="s">
        <v>28</v>
      </c>
      <c r="D35" s="39" t="s">
        <v>11</v>
      </c>
      <c r="E35" s="40">
        <v>37288</v>
      </c>
      <c r="F35" s="7">
        <v>43190</v>
      </c>
      <c r="G35" s="57" t="s">
        <v>261</v>
      </c>
      <c r="H35" s="57" t="s">
        <v>179</v>
      </c>
      <c r="I35" s="57" t="s">
        <v>178</v>
      </c>
      <c r="J35" s="57" t="s">
        <v>177</v>
      </c>
      <c r="K35" s="57" t="s">
        <v>176</v>
      </c>
      <c r="L35" s="57" t="s">
        <v>175</v>
      </c>
      <c r="M35" s="57" t="s">
        <v>174</v>
      </c>
      <c r="N35" s="57" t="s">
        <v>262</v>
      </c>
    </row>
    <row r="36" spans="1:14" ht="24.95" customHeight="1" x14ac:dyDescent="0.25">
      <c r="A36" s="55" t="s">
        <v>121</v>
      </c>
      <c r="B36" s="56" t="s">
        <v>157</v>
      </c>
      <c r="C36" s="33" t="s">
        <v>153</v>
      </c>
      <c r="D36" s="39" t="s">
        <v>11</v>
      </c>
      <c r="E36" s="40">
        <v>29541</v>
      </c>
      <c r="F36" s="7">
        <v>43997</v>
      </c>
      <c r="G36" s="57" t="s">
        <v>241</v>
      </c>
      <c r="H36" s="57" t="s">
        <v>179</v>
      </c>
      <c r="I36" s="57" t="s">
        <v>178</v>
      </c>
      <c r="J36" s="57" t="s">
        <v>177</v>
      </c>
      <c r="K36" s="57" t="s">
        <v>176</v>
      </c>
      <c r="L36" s="57" t="s">
        <v>175</v>
      </c>
      <c r="M36" s="57" t="s">
        <v>174</v>
      </c>
      <c r="N36" s="57" t="s">
        <v>263</v>
      </c>
    </row>
    <row r="37" spans="1:14" ht="24.95" customHeight="1" x14ac:dyDescent="0.25">
      <c r="A37" s="55" t="s">
        <v>122</v>
      </c>
      <c r="B37" s="56" t="s">
        <v>65</v>
      </c>
      <c r="C37" s="33" t="s">
        <v>29</v>
      </c>
      <c r="D37" s="39" t="s">
        <v>11</v>
      </c>
      <c r="E37" s="40">
        <v>27038</v>
      </c>
      <c r="F37" s="7">
        <v>42628</v>
      </c>
      <c r="G37" s="57" t="s">
        <v>264</v>
      </c>
      <c r="H37" s="57" t="s">
        <v>179</v>
      </c>
      <c r="I37" s="57" t="s">
        <v>178</v>
      </c>
      <c r="J37" s="57" t="s">
        <v>177</v>
      </c>
      <c r="K37" s="57" t="s">
        <v>176</v>
      </c>
      <c r="L37" s="57" t="s">
        <v>175</v>
      </c>
      <c r="M37" s="57" t="s">
        <v>174</v>
      </c>
      <c r="N37" s="57" t="s">
        <v>265</v>
      </c>
    </row>
    <row r="38" spans="1:14" ht="24.95" customHeight="1" x14ac:dyDescent="0.25">
      <c r="A38" s="55" t="s">
        <v>123</v>
      </c>
      <c r="B38" s="56" t="s">
        <v>66</v>
      </c>
      <c r="C38" s="33" t="s">
        <v>30</v>
      </c>
      <c r="D38" s="39" t="s">
        <v>11</v>
      </c>
      <c r="E38" s="40">
        <v>27033</v>
      </c>
      <c r="F38" s="7">
        <v>41274</v>
      </c>
      <c r="G38" s="57" t="s">
        <v>264</v>
      </c>
      <c r="H38" s="57" t="s">
        <v>179</v>
      </c>
      <c r="I38" s="57" t="s">
        <v>178</v>
      </c>
      <c r="J38" s="57" t="s">
        <v>177</v>
      </c>
      <c r="K38" s="57" t="s">
        <v>176</v>
      </c>
      <c r="L38" s="57" t="s">
        <v>175</v>
      </c>
      <c r="M38" s="57" t="s">
        <v>174</v>
      </c>
      <c r="N38" s="57" t="s">
        <v>225</v>
      </c>
    </row>
    <row r="39" spans="1:14" ht="24.95" customHeight="1" x14ac:dyDescent="0.25">
      <c r="A39" s="55" t="s">
        <v>124</v>
      </c>
      <c r="B39" s="56" t="s">
        <v>158</v>
      </c>
      <c r="C39" s="33" t="s">
        <v>154</v>
      </c>
      <c r="D39" s="39" t="s">
        <v>11</v>
      </c>
      <c r="E39" s="40">
        <v>32402</v>
      </c>
      <c r="F39" s="7">
        <v>43962</v>
      </c>
      <c r="G39" s="57" t="s">
        <v>266</v>
      </c>
      <c r="H39" s="57" t="s">
        <v>179</v>
      </c>
      <c r="I39" s="57" t="s">
        <v>178</v>
      </c>
      <c r="J39" s="57" t="s">
        <v>177</v>
      </c>
      <c r="K39" s="57" t="s">
        <v>176</v>
      </c>
      <c r="L39" s="57" t="s">
        <v>175</v>
      </c>
      <c r="M39" s="57" t="s">
        <v>174</v>
      </c>
      <c r="N39" s="57" t="s">
        <v>267</v>
      </c>
    </row>
    <row r="40" spans="1:14" ht="24.95" customHeight="1" x14ac:dyDescent="0.25">
      <c r="A40" s="55" t="s">
        <v>125</v>
      </c>
      <c r="B40" s="56" t="s">
        <v>67</v>
      </c>
      <c r="C40" s="33" t="s">
        <v>31</v>
      </c>
      <c r="D40" s="39" t="s">
        <v>11</v>
      </c>
      <c r="E40" s="40">
        <v>30682</v>
      </c>
      <c r="F40" s="7">
        <v>41820</v>
      </c>
      <c r="G40" s="57" t="s">
        <v>268</v>
      </c>
      <c r="H40" s="57" t="s">
        <v>179</v>
      </c>
      <c r="I40" s="57" t="s">
        <v>178</v>
      </c>
      <c r="J40" s="57" t="s">
        <v>177</v>
      </c>
      <c r="K40" s="57" t="s">
        <v>176</v>
      </c>
      <c r="L40" s="57" t="s">
        <v>175</v>
      </c>
      <c r="M40" s="57" t="s">
        <v>174</v>
      </c>
      <c r="N40" s="57" t="s">
        <v>269</v>
      </c>
    </row>
    <row r="41" spans="1:14" ht="24.95" customHeight="1" x14ac:dyDescent="0.25">
      <c r="A41" s="55" t="s">
        <v>126</v>
      </c>
      <c r="B41" s="56" t="s">
        <v>68</v>
      </c>
      <c r="C41" s="33" t="s">
        <v>6</v>
      </c>
      <c r="D41" s="39" t="s">
        <v>11</v>
      </c>
      <c r="E41" s="40">
        <v>29707</v>
      </c>
      <c r="F41" s="7">
        <v>42277</v>
      </c>
      <c r="G41" s="57" t="s">
        <v>270</v>
      </c>
      <c r="H41" s="57" t="s">
        <v>179</v>
      </c>
      <c r="I41" s="57" t="s">
        <v>178</v>
      </c>
      <c r="J41" s="57" t="s">
        <v>177</v>
      </c>
      <c r="K41" s="57" t="s">
        <v>176</v>
      </c>
      <c r="L41" s="57" t="s">
        <v>175</v>
      </c>
      <c r="M41" s="57" t="s">
        <v>174</v>
      </c>
      <c r="N41" s="57" t="s">
        <v>271</v>
      </c>
    </row>
    <row r="42" spans="1:14" ht="24.95" customHeight="1" x14ac:dyDescent="0.25">
      <c r="A42" s="55" t="s">
        <v>127</v>
      </c>
      <c r="B42" s="56" t="s">
        <v>69</v>
      </c>
      <c r="C42" s="33" t="s">
        <v>32</v>
      </c>
      <c r="D42" s="39" t="s">
        <v>11</v>
      </c>
      <c r="E42" s="40">
        <v>30348</v>
      </c>
      <c r="F42" s="7">
        <v>43496</v>
      </c>
      <c r="G42" s="57" t="s">
        <v>272</v>
      </c>
      <c r="H42" s="57" t="s">
        <v>179</v>
      </c>
      <c r="I42" s="57" t="s">
        <v>178</v>
      </c>
      <c r="J42" s="57" t="s">
        <v>177</v>
      </c>
      <c r="K42" s="57" t="s">
        <v>176</v>
      </c>
      <c r="L42" s="57" t="s">
        <v>175</v>
      </c>
      <c r="M42" s="57" t="s">
        <v>174</v>
      </c>
      <c r="N42" s="57" t="s">
        <v>273</v>
      </c>
    </row>
    <row r="43" spans="1:14" ht="24.95" customHeight="1" x14ac:dyDescent="0.25">
      <c r="A43" s="55" t="s">
        <v>128</v>
      </c>
      <c r="B43" s="56" t="s">
        <v>70</v>
      </c>
      <c r="C43" s="33" t="s">
        <v>2</v>
      </c>
      <c r="D43" s="39" t="s">
        <v>11</v>
      </c>
      <c r="E43" s="40">
        <v>25973</v>
      </c>
      <c r="F43" s="7">
        <v>41432</v>
      </c>
      <c r="G43" s="57" t="s">
        <v>224</v>
      </c>
      <c r="H43" s="57" t="s">
        <v>179</v>
      </c>
      <c r="I43" s="57" t="s">
        <v>178</v>
      </c>
      <c r="J43" s="57" t="s">
        <v>177</v>
      </c>
      <c r="K43" s="57" t="s">
        <v>176</v>
      </c>
      <c r="L43" s="57" t="s">
        <v>175</v>
      </c>
      <c r="M43" s="57" t="s">
        <v>174</v>
      </c>
      <c r="N43" s="57" t="s">
        <v>246</v>
      </c>
    </row>
    <row r="44" spans="1:14" ht="24.95" customHeight="1" x14ac:dyDescent="0.25">
      <c r="A44" s="55" t="s">
        <v>129</v>
      </c>
      <c r="B44" s="56" t="s">
        <v>71</v>
      </c>
      <c r="C44" s="33" t="s">
        <v>33</v>
      </c>
      <c r="D44" s="39" t="s">
        <v>34</v>
      </c>
      <c r="E44" s="40">
        <v>24198</v>
      </c>
      <c r="F44" s="7">
        <v>38595</v>
      </c>
      <c r="G44" s="57" t="s">
        <v>274</v>
      </c>
      <c r="H44" s="57" t="s">
        <v>179</v>
      </c>
      <c r="I44" s="57" t="s">
        <v>178</v>
      </c>
      <c r="J44" s="57" t="s">
        <v>275</v>
      </c>
      <c r="K44" s="57"/>
      <c r="L44" s="57"/>
      <c r="M44" s="57"/>
      <c r="N44" s="57"/>
    </row>
    <row r="45" spans="1:14" ht="24.95" customHeight="1" x14ac:dyDescent="0.25">
      <c r="A45" s="55" t="s">
        <v>135</v>
      </c>
      <c r="B45" s="56" t="s">
        <v>72</v>
      </c>
      <c r="C45" s="33" t="s">
        <v>35</v>
      </c>
      <c r="D45" s="39" t="s">
        <v>11</v>
      </c>
      <c r="E45" s="40">
        <v>23239</v>
      </c>
      <c r="F45" s="7">
        <v>35827</v>
      </c>
      <c r="G45" s="57" t="s">
        <v>276</v>
      </c>
      <c r="H45" s="57" t="s">
        <v>277</v>
      </c>
      <c r="I45" s="57"/>
      <c r="J45" s="57"/>
      <c r="K45" s="57"/>
      <c r="L45" s="57"/>
      <c r="M45" s="57"/>
      <c r="N45" s="57"/>
    </row>
    <row r="46" spans="1:14" ht="24.95" customHeight="1" x14ac:dyDescent="0.25">
      <c r="A46" s="55" t="s">
        <v>136</v>
      </c>
      <c r="B46" s="56" t="s">
        <v>73</v>
      </c>
      <c r="C46" s="33" t="s">
        <v>36</v>
      </c>
      <c r="D46" s="39" t="s">
        <v>37</v>
      </c>
      <c r="E46" s="40">
        <v>23529</v>
      </c>
      <c r="F46" s="7">
        <v>38203</v>
      </c>
      <c r="G46" s="57" t="s">
        <v>278</v>
      </c>
      <c r="H46" s="57" t="s">
        <v>179</v>
      </c>
      <c r="I46" s="57" t="s">
        <v>178</v>
      </c>
      <c r="J46" s="57" t="s">
        <v>279</v>
      </c>
      <c r="K46" s="57"/>
      <c r="L46" s="57"/>
      <c r="M46" s="57"/>
      <c r="N46" s="57"/>
    </row>
    <row r="47" spans="1:14" ht="24.95" customHeight="1" x14ac:dyDescent="0.25">
      <c r="A47" s="55" t="s">
        <v>137</v>
      </c>
      <c r="B47" s="56" t="s">
        <v>74</v>
      </c>
      <c r="C47" s="33" t="s">
        <v>38</v>
      </c>
      <c r="D47" s="39" t="s">
        <v>11</v>
      </c>
      <c r="E47" s="40">
        <v>25324</v>
      </c>
      <c r="F47" s="7">
        <v>36297</v>
      </c>
      <c r="G47" s="57" t="s">
        <v>280</v>
      </c>
      <c r="H47" s="57" t="s">
        <v>281</v>
      </c>
      <c r="I47" s="57"/>
      <c r="J47" s="57"/>
      <c r="K47" s="57"/>
      <c r="L47" s="57"/>
      <c r="M47" s="57"/>
      <c r="N47" s="57"/>
    </row>
    <row r="48" spans="1:14" ht="24.95" customHeight="1" x14ac:dyDescent="0.25">
      <c r="A48" s="55" t="s">
        <v>159</v>
      </c>
      <c r="B48" s="56" t="s">
        <v>75</v>
      </c>
      <c r="C48" s="33" t="s">
        <v>4</v>
      </c>
      <c r="D48" s="39" t="s">
        <v>11</v>
      </c>
      <c r="E48" s="40">
        <v>27181</v>
      </c>
      <c r="F48" s="7">
        <v>41639</v>
      </c>
      <c r="G48" s="57" t="s">
        <v>244</v>
      </c>
      <c r="H48" s="57" t="s">
        <v>179</v>
      </c>
      <c r="I48" s="57" t="s">
        <v>178</v>
      </c>
      <c r="J48" s="57" t="s">
        <v>177</v>
      </c>
      <c r="K48" s="57" t="s">
        <v>176</v>
      </c>
      <c r="L48" s="57" t="s">
        <v>175</v>
      </c>
      <c r="M48" s="57" t="s">
        <v>174</v>
      </c>
      <c r="N48" s="57" t="s">
        <v>282</v>
      </c>
    </row>
    <row r="49" spans="1:14" ht="24.95" customHeight="1" x14ac:dyDescent="0.25">
      <c r="A49" s="55" t="s">
        <v>160</v>
      </c>
      <c r="B49" s="56" t="s">
        <v>76</v>
      </c>
      <c r="C49" s="33" t="s">
        <v>39</v>
      </c>
      <c r="D49" s="39" t="s">
        <v>11</v>
      </c>
      <c r="E49" s="40">
        <v>26861</v>
      </c>
      <c r="F49" s="7">
        <v>40025</v>
      </c>
      <c r="G49" s="57" t="s">
        <v>283</v>
      </c>
      <c r="H49" s="57" t="s">
        <v>179</v>
      </c>
      <c r="I49" s="57" t="s">
        <v>178</v>
      </c>
      <c r="J49" s="57" t="s">
        <v>177</v>
      </c>
      <c r="K49" s="57" t="s">
        <v>176</v>
      </c>
      <c r="L49" s="57" t="s">
        <v>284</v>
      </c>
      <c r="M49" s="57"/>
      <c r="N49" s="57"/>
    </row>
    <row r="50" spans="1:14" ht="22.5" x14ac:dyDescent="0.25">
      <c r="A50" s="55" t="s">
        <v>149</v>
      </c>
      <c r="B50" s="56" t="s">
        <v>77</v>
      </c>
      <c r="C50" s="33" t="s">
        <v>40</v>
      </c>
      <c r="D50" s="39" t="s">
        <v>11</v>
      </c>
      <c r="E50" s="40">
        <v>26604</v>
      </c>
      <c r="F50" s="7">
        <v>41432</v>
      </c>
      <c r="G50" s="57" t="s">
        <v>285</v>
      </c>
      <c r="H50" s="57" t="s">
        <v>179</v>
      </c>
      <c r="I50" s="57" t="s">
        <v>178</v>
      </c>
      <c r="J50" s="57" t="s">
        <v>177</v>
      </c>
      <c r="K50" s="57" t="s">
        <v>176</v>
      </c>
      <c r="L50" s="57" t="s">
        <v>175</v>
      </c>
      <c r="M50" s="57" t="s">
        <v>174</v>
      </c>
      <c r="N50" s="57" t="s">
        <v>246</v>
      </c>
    </row>
    <row r="51" spans="1:14" ht="22.5" x14ac:dyDescent="0.25">
      <c r="A51" s="55" t="s">
        <v>161</v>
      </c>
      <c r="B51" s="56" t="s">
        <v>78</v>
      </c>
      <c r="C51" s="33" t="s">
        <v>5</v>
      </c>
      <c r="D51" s="39" t="s">
        <v>11</v>
      </c>
      <c r="E51" s="40">
        <v>28004</v>
      </c>
      <c r="F51" s="7">
        <v>41432</v>
      </c>
      <c r="G51" s="57" t="s">
        <v>286</v>
      </c>
      <c r="H51" s="57" t="s">
        <v>179</v>
      </c>
      <c r="I51" s="57" t="s">
        <v>178</v>
      </c>
      <c r="J51" s="57" t="s">
        <v>177</v>
      </c>
      <c r="K51" s="57" t="s">
        <v>176</v>
      </c>
      <c r="L51" s="57" t="s">
        <v>175</v>
      </c>
      <c r="M51" s="57" t="s">
        <v>174</v>
      </c>
      <c r="N51" s="57" t="s">
        <v>246</v>
      </c>
    </row>
    <row r="52" spans="1:14" ht="22.5" x14ac:dyDescent="0.25">
      <c r="A52" s="55" t="s">
        <v>169</v>
      </c>
      <c r="B52" s="56" t="s">
        <v>79</v>
      </c>
      <c r="C52" s="33" t="s">
        <v>9</v>
      </c>
      <c r="D52" s="39" t="s">
        <v>11</v>
      </c>
      <c r="E52" s="40">
        <v>30773</v>
      </c>
      <c r="F52" s="7">
        <v>41639</v>
      </c>
      <c r="G52" s="57" t="s">
        <v>287</v>
      </c>
      <c r="H52" s="57" t="s">
        <v>179</v>
      </c>
      <c r="I52" s="57" t="s">
        <v>178</v>
      </c>
      <c r="J52" s="57" t="s">
        <v>177</v>
      </c>
      <c r="K52" s="57" t="s">
        <v>176</v>
      </c>
      <c r="L52" s="57" t="s">
        <v>175</v>
      </c>
      <c r="M52" s="57" t="s">
        <v>174</v>
      </c>
      <c r="N52" s="57" t="s">
        <v>282</v>
      </c>
    </row>
    <row r="53" spans="1:14" ht="22.5" x14ac:dyDescent="0.25">
      <c r="A53" s="55" t="s">
        <v>170</v>
      </c>
      <c r="B53" s="56" t="s">
        <v>80</v>
      </c>
      <c r="C53" s="33" t="s">
        <v>41</v>
      </c>
      <c r="D53" s="39" t="s">
        <v>11</v>
      </c>
      <c r="E53" s="40">
        <v>26785</v>
      </c>
      <c r="F53" s="7">
        <v>37013</v>
      </c>
      <c r="G53" s="57" t="s">
        <v>288</v>
      </c>
      <c r="H53" s="57" t="s">
        <v>289</v>
      </c>
      <c r="I53" s="57"/>
      <c r="J53" s="57"/>
      <c r="K53" s="57"/>
      <c r="L53" s="57"/>
      <c r="M53" s="57"/>
      <c r="N53" s="57"/>
    </row>
    <row r="54" spans="1:14" ht="22.5" x14ac:dyDescent="0.25">
      <c r="A54" s="55" t="s">
        <v>171</v>
      </c>
      <c r="B54" s="56" t="s">
        <v>81</v>
      </c>
      <c r="C54" s="33" t="s">
        <v>42</v>
      </c>
      <c r="D54" s="39" t="s">
        <v>11</v>
      </c>
      <c r="E54" s="40">
        <v>26420</v>
      </c>
      <c r="F54" s="7">
        <v>39325</v>
      </c>
      <c r="G54" s="57" t="s">
        <v>290</v>
      </c>
      <c r="H54" s="57" t="s">
        <v>179</v>
      </c>
      <c r="I54" s="57" t="s">
        <v>178</v>
      </c>
      <c r="J54" s="57" t="s">
        <v>250</v>
      </c>
      <c r="K54" s="57"/>
      <c r="L54" s="57"/>
      <c r="M54" s="57"/>
      <c r="N54" s="57"/>
    </row>
    <row r="57" spans="1:14" x14ac:dyDescent="0.25">
      <c r="B57" s="17" t="s">
        <v>291</v>
      </c>
      <c r="C57" s="58"/>
      <c r="D57" s="58"/>
      <c r="E57" s="58"/>
      <c r="F57" s="17" t="s">
        <v>292</v>
      </c>
      <c r="G57" s="58"/>
      <c r="H57" s="59"/>
      <c r="I57" s="58"/>
      <c r="K57" s="17" t="s">
        <v>292</v>
      </c>
      <c r="L57" s="58"/>
    </row>
    <row r="58" spans="1:14" x14ac:dyDescent="0.25">
      <c r="B58" s="17"/>
      <c r="C58" s="58"/>
      <c r="D58" s="58"/>
      <c r="E58" s="58"/>
      <c r="F58" s="17"/>
      <c r="G58" s="58"/>
      <c r="H58" s="59"/>
      <c r="I58" s="58"/>
      <c r="K58" s="17"/>
      <c r="L58" s="58"/>
    </row>
    <row r="59" spans="1:14" x14ac:dyDescent="0.25">
      <c r="B59" s="17"/>
      <c r="C59" s="58"/>
      <c r="D59" s="58"/>
      <c r="E59" s="58"/>
      <c r="F59" s="17"/>
      <c r="G59" s="58"/>
      <c r="H59" s="59"/>
      <c r="I59" s="58"/>
      <c r="K59" s="17"/>
      <c r="L59" s="58"/>
    </row>
    <row r="60" spans="1:14" x14ac:dyDescent="0.25">
      <c r="B60" s="58"/>
      <c r="C60" s="58"/>
      <c r="D60" s="58"/>
      <c r="E60" s="58"/>
      <c r="F60" s="58"/>
      <c r="G60" s="58"/>
      <c r="H60" s="59"/>
      <c r="I60" s="58"/>
      <c r="K60" s="58"/>
      <c r="L60" s="58"/>
    </row>
    <row r="61" spans="1:14" x14ac:dyDescent="0.25">
      <c r="B61" s="60" t="s">
        <v>293</v>
      </c>
      <c r="C61" s="61"/>
      <c r="D61" s="58"/>
      <c r="E61" s="58"/>
      <c r="F61" s="60" t="s">
        <v>293</v>
      </c>
      <c r="G61" s="58"/>
      <c r="H61" s="59"/>
      <c r="I61" s="58"/>
      <c r="K61" s="60" t="s">
        <v>293</v>
      </c>
      <c r="L61" s="58"/>
    </row>
    <row r="62" spans="1:14" x14ac:dyDescent="0.25">
      <c r="B62" s="62" t="s">
        <v>294</v>
      </c>
      <c r="C62" s="62"/>
      <c r="D62" s="62"/>
      <c r="E62" s="58"/>
      <c r="F62" s="17" t="s">
        <v>295</v>
      </c>
      <c r="G62" s="58"/>
      <c r="H62" s="59"/>
      <c r="I62" s="58"/>
      <c r="K62" s="17" t="s">
        <v>296</v>
      </c>
      <c r="L62" s="58"/>
    </row>
    <row r="63" spans="1:14" x14ac:dyDescent="0.25">
      <c r="B63" s="20" t="s">
        <v>297</v>
      </c>
      <c r="C63" s="63"/>
      <c r="D63" s="62"/>
      <c r="E63" s="58"/>
      <c r="F63" s="20" t="s">
        <v>89</v>
      </c>
      <c r="G63" s="58"/>
      <c r="H63" s="59"/>
      <c r="I63" s="58"/>
      <c r="K63" s="20" t="s">
        <v>298</v>
      </c>
      <c r="L63" s="58"/>
    </row>
  </sheetData>
  <mergeCells count="15">
    <mergeCell ref="A1:N1"/>
    <mergeCell ref="A3:A6"/>
    <mergeCell ref="B3:B6"/>
    <mergeCell ref="C3:C6"/>
    <mergeCell ref="D3:D6"/>
    <mergeCell ref="E3:E6"/>
    <mergeCell ref="F3:F6"/>
    <mergeCell ref="G3:H3"/>
    <mergeCell ref="I3:J3"/>
    <mergeCell ref="K3:L3"/>
    <mergeCell ref="M3:N3"/>
    <mergeCell ref="G4:H4"/>
    <mergeCell ref="I4:J4"/>
    <mergeCell ref="K4:L4"/>
    <mergeCell ref="M4:N4"/>
  </mergeCells>
  <conditionalFormatting sqref="C38">
    <cfRule type="duplicateValues" dxfId="29" priority="10"/>
  </conditionalFormatting>
  <conditionalFormatting sqref="C55:C1048576 C2:C5 C7:C35">
    <cfRule type="duplicateValues" dxfId="28" priority="11"/>
  </conditionalFormatting>
  <conditionalFormatting sqref="C55:C1048576 C1:C5 C7:C38">
    <cfRule type="duplicateValues" dxfId="27" priority="8"/>
    <cfRule type="duplicateValues" dxfId="26" priority="9"/>
  </conditionalFormatting>
  <conditionalFormatting sqref="C39:C44">
    <cfRule type="duplicateValues" dxfId="25" priority="7"/>
  </conditionalFormatting>
  <conditionalFormatting sqref="C39:C44">
    <cfRule type="duplicateValues" dxfId="24" priority="5"/>
    <cfRule type="duplicateValues" dxfId="23" priority="6"/>
  </conditionalFormatting>
  <conditionalFormatting sqref="C36:C37">
    <cfRule type="duplicateValues" dxfId="22" priority="12"/>
  </conditionalFormatting>
  <conditionalFormatting sqref="C55:C1048576 C1:C5 C7:C49">
    <cfRule type="duplicateValues" dxfId="21" priority="4"/>
  </conditionalFormatting>
  <conditionalFormatting sqref="C45:C49">
    <cfRule type="duplicateValues" dxfId="20" priority="13"/>
  </conditionalFormatting>
  <conditionalFormatting sqref="C45:C49">
    <cfRule type="duplicateValues" dxfId="19" priority="14"/>
    <cfRule type="duplicateValues" dxfId="18" priority="15"/>
  </conditionalFormatting>
  <conditionalFormatting sqref="C55:C1048576 C1:C49">
    <cfRule type="duplicateValues" dxfId="17" priority="3"/>
  </conditionalFormatting>
  <conditionalFormatting sqref="C55:C1048576">
    <cfRule type="duplicateValues" dxfId="16" priority="2"/>
  </conditionalFormatting>
  <conditionalFormatting sqref="C1:C1048576">
    <cfRule type="duplicateValues" dxfId="15" priority="1"/>
  </conditionalFormatting>
  <conditionalFormatting sqref="C50:C54">
    <cfRule type="duplicateValues" dxfId="14" priority="16"/>
  </conditionalFormatting>
  <conditionalFormatting sqref="C50:C54">
    <cfRule type="duplicateValues" dxfId="13" priority="17"/>
    <cfRule type="duplicateValues" dxfId="12" priority="18"/>
  </conditionalFormatting>
  <printOptions horizontalCentered="1"/>
  <pageMargins left="0.39370078740157483" right="0.59055118110236227" top="0.35433070866141736" bottom="0.35433070866141736" header="0" footer="0"/>
  <pageSetup paperSize="9" scale="98" fitToHeight="3"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view="pageBreakPreview" zoomScaleNormal="70" zoomScaleSheetLayoutView="100" workbookViewId="0">
      <selection sqref="A1:L1"/>
    </sheetView>
  </sheetViews>
  <sheetFormatPr baseColWidth="10" defaultColWidth="11.42578125" defaultRowHeight="11.25" x14ac:dyDescent="0.25"/>
  <cols>
    <col min="1" max="1" width="4.42578125" style="21" customWidth="1"/>
    <col min="2" max="2" width="9.5703125" style="21" customWidth="1"/>
    <col min="3" max="3" width="19" style="26" customWidth="1"/>
    <col min="4" max="4" width="13.5703125" style="26" customWidth="1"/>
    <col min="5" max="7" width="12.7109375" style="9" customWidth="1"/>
    <col min="8" max="12" width="12.7109375" style="10" customWidth="1"/>
    <col min="13" max="13" width="9.7109375" style="34" customWidth="1"/>
    <col min="14" max="14" width="8.7109375" style="34" customWidth="1"/>
    <col min="15" max="16384" width="11.42578125" style="26"/>
  </cols>
  <sheetData>
    <row r="1" spans="1:14" ht="48" customHeight="1" x14ac:dyDescent="0.25">
      <c r="A1" s="133" t="s">
        <v>210</v>
      </c>
      <c r="B1" s="133"/>
      <c r="C1" s="133"/>
      <c r="D1" s="133"/>
      <c r="E1" s="133"/>
      <c r="F1" s="133"/>
      <c r="G1" s="133"/>
      <c r="H1" s="133"/>
      <c r="I1" s="133"/>
      <c r="J1" s="133"/>
      <c r="K1" s="133"/>
      <c r="L1" s="133"/>
      <c r="M1" s="46"/>
    </row>
    <row r="2" spans="1:14" ht="79.5" customHeight="1" x14ac:dyDescent="0.25">
      <c r="A2" s="1" t="s">
        <v>91</v>
      </c>
      <c r="B2" s="1" t="s">
        <v>43</v>
      </c>
      <c r="C2" s="2" t="s">
        <v>85</v>
      </c>
      <c r="D2" s="2" t="s">
        <v>86</v>
      </c>
      <c r="E2" s="3" t="s">
        <v>82</v>
      </c>
      <c r="F2" s="3" t="s">
        <v>209</v>
      </c>
      <c r="G2" s="4" t="s">
        <v>208</v>
      </c>
      <c r="H2" s="4" t="s">
        <v>87</v>
      </c>
      <c r="I2" s="4" t="s">
        <v>88</v>
      </c>
      <c r="J2" s="4" t="s">
        <v>145</v>
      </c>
      <c r="K2" s="4" t="s">
        <v>146</v>
      </c>
      <c r="L2" s="4" t="s">
        <v>207</v>
      </c>
      <c r="M2" s="45" t="s">
        <v>206</v>
      </c>
      <c r="N2" s="45" t="s">
        <v>205</v>
      </c>
    </row>
    <row r="3" spans="1:14" ht="24.95" customHeight="1" x14ac:dyDescent="0.25">
      <c r="A3" s="13" t="s">
        <v>92</v>
      </c>
      <c r="B3" s="13" t="s">
        <v>72</v>
      </c>
      <c r="C3" s="14" t="s">
        <v>35</v>
      </c>
      <c r="D3" s="15" t="s">
        <v>11</v>
      </c>
      <c r="E3" s="40">
        <v>35826</v>
      </c>
      <c r="F3" s="40">
        <v>43101</v>
      </c>
      <c r="G3" s="39" t="str">
        <f t="shared" ref="G3:G34" si="0">DATEDIF(M3,N3,"y")&amp;"Año(s), "&amp;DATEDIF(M3,N3,"ym")&amp;"Mes(es) y "&amp;DATEDIF(M3,N3,"md")&amp;" Día(s)"</f>
        <v>78Año(s), 5Mes(es) y 16 Día(s)</v>
      </c>
      <c r="H3" s="38">
        <v>22.67</v>
      </c>
      <c r="I3" s="38">
        <v>0</v>
      </c>
      <c r="J3" s="38">
        <f>+H3/12</f>
        <v>1.8891666666666669</v>
      </c>
      <c r="K3" s="38">
        <f>+(33.3333333333333)</f>
        <v>33.3333333333333</v>
      </c>
      <c r="L3" s="38" t="s">
        <v>204</v>
      </c>
      <c r="M3" s="43">
        <v>15503</v>
      </c>
      <c r="N3" s="35">
        <v>44162</v>
      </c>
    </row>
    <row r="4" spans="1:14" ht="24.95" customHeight="1" x14ac:dyDescent="0.25">
      <c r="A4" s="13" t="s">
        <v>93</v>
      </c>
      <c r="B4" s="13" t="s">
        <v>74</v>
      </c>
      <c r="C4" s="14" t="s">
        <v>38</v>
      </c>
      <c r="D4" s="15" t="s">
        <v>11</v>
      </c>
      <c r="E4" s="40">
        <v>36234</v>
      </c>
      <c r="F4" s="40">
        <v>43101</v>
      </c>
      <c r="G4" s="39" t="str">
        <f t="shared" si="0"/>
        <v>72Año(s), 11Mes(es) y 23 Día(s)</v>
      </c>
      <c r="H4" s="38">
        <v>22.67</v>
      </c>
      <c r="I4" s="38">
        <v>0</v>
      </c>
      <c r="J4" s="38">
        <f>+H4/12</f>
        <v>1.8891666666666669</v>
      </c>
      <c r="K4" s="38">
        <f>+(33.3333333333333)</f>
        <v>33.3333333333333</v>
      </c>
      <c r="L4" s="38" t="s">
        <v>204</v>
      </c>
      <c r="M4" s="43">
        <v>17505</v>
      </c>
      <c r="N4" s="35">
        <v>44162</v>
      </c>
    </row>
    <row r="5" spans="1:14" ht="24.95" customHeight="1" x14ac:dyDescent="0.25">
      <c r="A5" s="13" t="s">
        <v>94</v>
      </c>
      <c r="B5" s="13" t="s">
        <v>80</v>
      </c>
      <c r="C5" s="14" t="s">
        <v>41</v>
      </c>
      <c r="D5" s="15" t="s">
        <v>11</v>
      </c>
      <c r="E5" s="40">
        <v>37013</v>
      </c>
      <c r="F5" s="40">
        <v>43101</v>
      </c>
      <c r="G5" s="39" t="str">
        <f t="shared" si="0"/>
        <v>66Año(s), 5Mes(es) y 15 Día(s)</v>
      </c>
      <c r="H5" s="38">
        <v>22.67</v>
      </c>
      <c r="I5" s="38">
        <v>0</v>
      </c>
      <c r="J5" s="38">
        <f>+H5/12</f>
        <v>1.8891666666666669</v>
      </c>
      <c r="K5" s="38">
        <f>+(33.3333333333333)</f>
        <v>33.3333333333333</v>
      </c>
      <c r="L5" s="38" t="s">
        <v>204</v>
      </c>
      <c r="M5" s="43">
        <v>19887</v>
      </c>
      <c r="N5" s="35">
        <v>44162</v>
      </c>
    </row>
    <row r="6" spans="1:14" ht="24.95" customHeight="1" x14ac:dyDescent="0.25">
      <c r="A6" s="13" t="s">
        <v>95</v>
      </c>
      <c r="B6" s="13" t="s">
        <v>45</v>
      </c>
      <c r="C6" s="14" t="s">
        <v>12</v>
      </c>
      <c r="D6" s="15" t="s">
        <v>11</v>
      </c>
      <c r="E6" s="40">
        <v>37824</v>
      </c>
      <c r="F6" s="40">
        <v>43101</v>
      </c>
      <c r="G6" s="39" t="str">
        <f t="shared" si="0"/>
        <v>73Año(s), 0Mes(es) y 25 Día(s)</v>
      </c>
      <c r="H6" s="38">
        <v>32.67</v>
      </c>
      <c r="I6" s="38">
        <v>0</v>
      </c>
      <c r="J6" s="38">
        <f>+H6/12</f>
        <v>2.7225000000000001</v>
      </c>
      <c r="K6" s="38">
        <f>+(33.3333333333333)</f>
        <v>33.3333333333333</v>
      </c>
      <c r="L6" s="38" t="s">
        <v>204</v>
      </c>
      <c r="M6" s="43">
        <v>17473</v>
      </c>
      <c r="N6" s="35">
        <v>44162</v>
      </c>
    </row>
    <row r="7" spans="1:14" ht="24.95" customHeight="1" x14ac:dyDescent="0.25">
      <c r="A7" s="13" t="s">
        <v>96</v>
      </c>
      <c r="B7" s="13" t="s">
        <v>73</v>
      </c>
      <c r="C7" s="14" t="s">
        <v>36</v>
      </c>
      <c r="D7" s="15" t="s">
        <v>37</v>
      </c>
      <c r="E7" s="40">
        <v>38203</v>
      </c>
      <c r="F7" s="40">
        <v>43101</v>
      </c>
      <c r="G7" s="39" t="str">
        <f t="shared" si="0"/>
        <v>80Año(s), 8Mes(es) y 18 Día(s)</v>
      </c>
      <c r="H7" s="44">
        <v>0</v>
      </c>
      <c r="I7" s="38">
        <v>70</v>
      </c>
      <c r="J7" s="38">
        <v>0</v>
      </c>
      <c r="K7" s="38">
        <v>0</v>
      </c>
      <c r="L7" s="38" t="s">
        <v>204</v>
      </c>
      <c r="M7" s="43">
        <v>14679</v>
      </c>
      <c r="N7" s="35">
        <v>44162</v>
      </c>
    </row>
    <row r="8" spans="1:14" ht="24.95" customHeight="1" x14ac:dyDescent="0.25">
      <c r="A8" s="13" t="s">
        <v>97</v>
      </c>
      <c r="B8" s="13" t="s">
        <v>71</v>
      </c>
      <c r="C8" s="14" t="s">
        <v>33</v>
      </c>
      <c r="D8" s="15" t="s">
        <v>34</v>
      </c>
      <c r="E8" s="40">
        <v>38595</v>
      </c>
      <c r="F8" s="40">
        <v>43101</v>
      </c>
      <c r="G8" s="39" t="str">
        <f t="shared" si="0"/>
        <v>81Año(s), 6Mes(es) y 6 Día(s)</v>
      </c>
      <c r="H8" s="38">
        <v>22.67</v>
      </c>
      <c r="I8" s="38">
        <v>70</v>
      </c>
      <c r="J8" s="38">
        <f t="shared" ref="J8:J45" si="1">+H8/12</f>
        <v>1.8891666666666669</v>
      </c>
      <c r="K8" s="38">
        <f t="shared" ref="K8:K45" si="2">+(33.3333333333333)</f>
        <v>33.3333333333333</v>
      </c>
      <c r="L8" s="38" t="s">
        <v>204</v>
      </c>
      <c r="M8" s="43">
        <v>14386</v>
      </c>
      <c r="N8" s="35">
        <v>44162</v>
      </c>
    </row>
    <row r="9" spans="1:14" ht="24.95" customHeight="1" x14ac:dyDescent="0.25">
      <c r="A9" s="13" t="s">
        <v>98</v>
      </c>
      <c r="B9" s="13" t="s">
        <v>56</v>
      </c>
      <c r="C9" s="14" t="s">
        <v>0</v>
      </c>
      <c r="D9" s="15" t="s">
        <v>11</v>
      </c>
      <c r="E9" s="40">
        <v>39325</v>
      </c>
      <c r="F9" s="40">
        <v>43101</v>
      </c>
      <c r="G9" s="39" t="str">
        <f t="shared" si="0"/>
        <v>73Año(s), 6Mes(es) y 19 Día(s)</v>
      </c>
      <c r="H9" s="38">
        <v>22.67</v>
      </c>
      <c r="I9" s="38">
        <v>70</v>
      </c>
      <c r="J9" s="38">
        <f t="shared" si="1"/>
        <v>1.8891666666666669</v>
      </c>
      <c r="K9" s="38">
        <f t="shared" si="2"/>
        <v>33.3333333333333</v>
      </c>
      <c r="L9" s="38" t="s">
        <v>204</v>
      </c>
      <c r="M9" s="43">
        <v>17295</v>
      </c>
      <c r="N9" s="35">
        <v>44162</v>
      </c>
    </row>
    <row r="10" spans="1:14" ht="24.95" customHeight="1" x14ac:dyDescent="0.25">
      <c r="A10" s="13" t="s">
        <v>99</v>
      </c>
      <c r="B10" s="13" t="s">
        <v>81</v>
      </c>
      <c r="C10" s="14" t="s">
        <v>42</v>
      </c>
      <c r="D10" s="15" t="s">
        <v>11</v>
      </c>
      <c r="E10" s="40">
        <v>39325</v>
      </c>
      <c r="F10" s="40">
        <v>43101</v>
      </c>
      <c r="G10" s="39" t="str">
        <f t="shared" si="0"/>
        <v>78Año(s), 9Mes(es) y 5 Día(s)</v>
      </c>
      <c r="H10" s="38">
        <v>22.67</v>
      </c>
      <c r="I10" s="38">
        <v>70</v>
      </c>
      <c r="J10" s="38">
        <f t="shared" si="1"/>
        <v>1.8891666666666669</v>
      </c>
      <c r="K10" s="38">
        <f t="shared" si="2"/>
        <v>33.3333333333333</v>
      </c>
      <c r="L10" s="38" t="s">
        <v>204</v>
      </c>
      <c r="M10" s="43">
        <v>15394</v>
      </c>
      <c r="N10" s="35">
        <v>44162</v>
      </c>
    </row>
    <row r="11" spans="1:14" ht="24.95" customHeight="1" x14ac:dyDescent="0.25">
      <c r="A11" s="13" t="s">
        <v>100</v>
      </c>
      <c r="B11" s="13" t="s">
        <v>53</v>
      </c>
      <c r="C11" s="14" t="s">
        <v>21</v>
      </c>
      <c r="D11" s="15" t="s">
        <v>11</v>
      </c>
      <c r="E11" s="40">
        <v>39658</v>
      </c>
      <c r="F11" s="40">
        <v>43101</v>
      </c>
      <c r="G11" s="39" t="str">
        <f t="shared" si="0"/>
        <v>73Año(s), 2Mes(es) y 3 Día(s)</v>
      </c>
      <c r="H11" s="38">
        <v>22.67</v>
      </c>
      <c r="I11" s="38">
        <v>70</v>
      </c>
      <c r="J11" s="38">
        <f t="shared" si="1"/>
        <v>1.8891666666666669</v>
      </c>
      <c r="K11" s="38">
        <f t="shared" si="2"/>
        <v>33.3333333333333</v>
      </c>
      <c r="L11" s="38" t="s">
        <v>204</v>
      </c>
      <c r="M11" s="43">
        <v>17434</v>
      </c>
      <c r="N11" s="35">
        <v>44162</v>
      </c>
    </row>
    <row r="12" spans="1:14" ht="24.95" customHeight="1" x14ac:dyDescent="0.25">
      <c r="A12" s="13" t="s">
        <v>101</v>
      </c>
      <c r="B12" s="13" t="s">
        <v>49</v>
      </c>
      <c r="C12" s="14" t="s">
        <v>17</v>
      </c>
      <c r="D12" s="15" t="s">
        <v>11</v>
      </c>
      <c r="E12" s="40">
        <v>39691</v>
      </c>
      <c r="F12" s="40">
        <v>43101</v>
      </c>
      <c r="G12" s="39" t="str">
        <f t="shared" si="0"/>
        <v>72Año(s), 3Mes(es) y 22 Día(s)</v>
      </c>
      <c r="H12" s="38">
        <v>22.67</v>
      </c>
      <c r="I12" s="38">
        <v>70</v>
      </c>
      <c r="J12" s="38">
        <f t="shared" si="1"/>
        <v>1.8891666666666669</v>
      </c>
      <c r="K12" s="38">
        <f t="shared" si="2"/>
        <v>33.3333333333333</v>
      </c>
      <c r="L12" s="38" t="s">
        <v>204</v>
      </c>
      <c r="M12" s="43">
        <v>17750</v>
      </c>
      <c r="N12" s="35">
        <v>44162</v>
      </c>
    </row>
    <row r="13" spans="1:14" ht="24.95" customHeight="1" x14ac:dyDescent="0.25">
      <c r="A13" s="13" t="s">
        <v>102</v>
      </c>
      <c r="B13" s="13" t="s">
        <v>76</v>
      </c>
      <c r="C13" s="14" t="s">
        <v>39</v>
      </c>
      <c r="D13" s="15" t="s">
        <v>11</v>
      </c>
      <c r="E13" s="40">
        <v>40025</v>
      </c>
      <c r="F13" s="40">
        <v>43101</v>
      </c>
      <c r="G13" s="39" t="str">
        <f t="shared" si="0"/>
        <v>71Año(s), 5Mes(es) y 5 Día(s)</v>
      </c>
      <c r="H13" s="38">
        <v>22.67</v>
      </c>
      <c r="I13" s="38">
        <v>0</v>
      </c>
      <c r="J13" s="38">
        <f t="shared" si="1"/>
        <v>1.8891666666666669</v>
      </c>
      <c r="K13" s="38">
        <f t="shared" si="2"/>
        <v>33.3333333333333</v>
      </c>
      <c r="L13" s="38" t="s">
        <v>204</v>
      </c>
      <c r="M13" s="43">
        <v>18071</v>
      </c>
      <c r="N13" s="35">
        <v>44162</v>
      </c>
    </row>
    <row r="14" spans="1:14" ht="24.95" customHeight="1" x14ac:dyDescent="0.25">
      <c r="A14" s="13" t="s">
        <v>103</v>
      </c>
      <c r="B14" s="13" t="s">
        <v>50</v>
      </c>
      <c r="C14" s="14" t="s">
        <v>18</v>
      </c>
      <c r="D14" s="15" t="s">
        <v>11</v>
      </c>
      <c r="E14" s="40">
        <v>40908</v>
      </c>
      <c r="F14" s="40">
        <v>43101</v>
      </c>
      <c r="G14" s="39" t="str">
        <f t="shared" si="0"/>
        <v>79Año(s), 6Mes(es) y 3 Día(s)</v>
      </c>
      <c r="H14" s="38">
        <v>20</v>
      </c>
      <c r="I14" s="38">
        <v>0</v>
      </c>
      <c r="J14" s="38">
        <f t="shared" si="1"/>
        <v>1.6666666666666667</v>
      </c>
      <c r="K14" s="38">
        <f t="shared" si="2"/>
        <v>33.3333333333333</v>
      </c>
      <c r="L14" s="38" t="s">
        <v>204</v>
      </c>
      <c r="M14" s="43">
        <v>15120</v>
      </c>
      <c r="N14" s="35">
        <v>44162</v>
      </c>
    </row>
    <row r="15" spans="1:14" ht="24.95" customHeight="1" x14ac:dyDescent="0.25">
      <c r="A15" s="13" t="s">
        <v>104</v>
      </c>
      <c r="B15" s="13" t="s">
        <v>52</v>
      </c>
      <c r="C15" s="14" t="s">
        <v>20</v>
      </c>
      <c r="D15" s="15" t="s">
        <v>11</v>
      </c>
      <c r="E15" s="40">
        <v>40908</v>
      </c>
      <c r="F15" s="40">
        <v>43101</v>
      </c>
      <c r="G15" s="39" t="str">
        <f t="shared" si="0"/>
        <v>75Año(s), 0Mes(es) y 2 Día(s)</v>
      </c>
      <c r="H15" s="38">
        <v>20</v>
      </c>
      <c r="I15" s="38">
        <v>0</v>
      </c>
      <c r="J15" s="38">
        <f t="shared" si="1"/>
        <v>1.6666666666666667</v>
      </c>
      <c r="K15" s="38">
        <f t="shared" si="2"/>
        <v>33.3333333333333</v>
      </c>
      <c r="L15" s="38" t="s">
        <v>204</v>
      </c>
      <c r="M15" s="43">
        <v>16766</v>
      </c>
      <c r="N15" s="35">
        <v>44162</v>
      </c>
    </row>
    <row r="16" spans="1:14" ht="24.95" customHeight="1" x14ac:dyDescent="0.25">
      <c r="A16" s="13" t="s">
        <v>105</v>
      </c>
      <c r="B16" s="13" t="s">
        <v>59</v>
      </c>
      <c r="C16" s="14" t="s">
        <v>25</v>
      </c>
      <c r="D16" s="15" t="s">
        <v>11</v>
      </c>
      <c r="E16" s="40" t="s">
        <v>83</v>
      </c>
      <c r="F16" s="40">
        <v>43101</v>
      </c>
      <c r="G16" s="39" t="str">
        <f t="shared" si="0"/>
        <v>76Año(s), 2Mes(es) y 24 Día(s)</v>
      </c>
      <c r="H16" s="38">
        <v>20</v>
      </c>
      <c r="I16" s="38">
        <v>0</v>
      </c>
      <c r="J16" s="38">
        <f t="shared" si="1"/>
        <v>1.6666666666666667</v>
      </c>
      <c r="K16" s="38">
        <f t="shared" si="2"/>
        <v>33.3333333333333</v>
      </c>
      <c r="L16" s="38" t="s">
        <v>204</v>
      </c>
      <c r="M16" s="43">
        <v>16318</v>
      </c>
      <c r="N16" s="35">
        <v>44162</v>
      </c>
    </row>
    <row r="17" spans="1:14" ht="24.95" customHeight="1" x14ac:dyDescent="0.25">
      <c r="A17" s="13" t="s">
        <v>106</v>
      </c>
      <c r="B17" s="13" t="s">
        <v>44</v>
      </c>
      <c r="C17" s="14" t="s">
        <v>3</v>
      </c>
      <c r="D17" s="15" t="s">
        <v>11</v>
      </c>
      <c r="E17" s="40">
        <v>41274</v>
      </c>
      <c r="F17" s="40">
        <v>43101</v>
      </c>
      <c r="G17" s="39" t="str">
        <f t="shared" si="0"/>
        <v>71Año(s), 9Mes(es) y 27 Día(s)</v>
      </c>
      <c r="H17" s="38">
        <v>20</v>
      </c>
      <c r="I17" s="38">
        <v>0</v>
      </c>
      <c r="J17" s="38">
        <f t="shared" si="1"/>
        <v>1.6666666666666667</v>
      </c>
      <c r="K17" s="38">
        <f t="shared" si="2"/>
        <v>33.3333333333333</v>
      </c>
      <c r="L17" s="38" t="s">
        <v>204</v>
      </c>
      <c r="M17" s="43">
        <v>17929</v>
      </c>
      <c r="N17" s="35">
        <v>44162</v>
      </c>
    </row>
    <row r="18" spans="1:14" ht="24.95" customHeight="1" x14ac:dyDescent="0.25">
      <c r="A18" s="13" t="s">
        <v>107</v>
      </c>
      <c r="B18" s="13" t="s">
        <v>54</v>
      </c>
      <c r="C18" s="14" t="s">
        <v>22</v>
      </c>
      <c r="D18" s="15" t="s">
        <v>11</v>
      </c>
      <c r="E18" s="40">
        <v>41274</v>
      </c>
      <c r="F18" s="40">
        <v>43101</v>
      </c>
      <c r="G18" s="39" t="str">
        <f t="shared" si="0"/>
        <v>70Año(s), 9Mes(es) y 1 Día(s)</v>
      </c>
      <c r="H18" s="38">
        <v>20</v>
      </c>
      <c r="I18" s="38">
        <v>0</v>
      </c>
      <c r="J18" s="38">
        <f t="shared" si="1"/>
        <v>1.6666666666666667</v>
      </c>
      <c r="K18" s="38">
        <f t="shared" si="2"/>
        <v>33.3333333333333</v>
      </c>
      <c r="L18" s="38" t="s">
        <v>204</v>
      </c>
      <c r="M18" s="43">
        <v>18320</v>
      </c>
      <c r="N18" s="35">
        <v>44162</v>
      </c>
    </row>
    <row r="19" spans="1:14" ht="24.95" customHeight="1" x14ac:dyDescent="0.25">
      <c r="A19" s="13" t="s">
        <v>108</v>
      </c>
      <c r="B19" s="13" t="s">
        <v>57</v>
      </c>
      <c r="C19" s="14" t="s">
        <v>23</v>
      </c>
      <c r="D19" s="15" t="s">
        <v>11</v>
      </c>
      <c r="E19" s="40">
        <v>41274</v>
      </c>
      <c r="F19" s="40">
        <v>43101</v>
      </c>
      <c r="G19" s="39" t="str">
        <f t="shared" si="0"/>
        <v>71Año(s), 7Mes(es) y 12 Día(s)</v>
      </c>
      <c r="H19" s="38">
        <v>20</v>
      </c>
      <c r="I19" s="38">
        <v>0</v>
      </c>
      <c r="J19" s="38">
        <f t="shared" si="1"/>
        <v>1.6666666666666667</v>
      </c>
      <c r="K19" s="38">
        <f t="shared" si="2"/>
        <v>33.3333333333333</v>
      </c>
      <c r="L19" s="38" t="s">
        <v>204</v>
      </c>
      <c r="M19" s="43">
        <v>18003</v>
      </c>
      <c r="N19" s="35">
        <v>44162</v>
      </c>
    </row>
    <row r="20" spans="1:14" ht="24.95" customHeight="1" x14ac:dyDescent="0.25">
      <c r="A20" s="13" t="s">
        <v>109</v>
      </c>
      <c r="B20" s="13" t="s">
        <v>61</v>
      </c>
      <c r="C20" s="14" t="s">
        <v>26</v>
      </c>
      <c r="D20" s="15" t="s">
        <v>11</v>
      </c>
      <c r="E20" s="40">
        <v>41274</v>
      </c>
      <c r="F20" s="40">
        <v>43101</v>
      </c>
      <c r="G20" s="39" t="str">
        <f t="shared" si="0"/>
        <v>77Año(s), 4Mes(es) y 28 Día(s)</v>
      </c>
      <c r="H20" s="38">
        <v>20</v>
      </c>
      <c r="I20" s="38">
        <v>0</v>
      </c>
      <c r="J20" s="38">
        <f t="shared" si="1"/>
        <v>1.6666666666666667</v>
      </c>
      <c r="K20" s="38">
        <f t="shared" si="2"/>
        <v>33.3333333333333</v>
      </c>
      <c r="L20" s="38" t="s">
        <v>204</v>
      </c>
      <c r="M20" s="43">
        <v>15887</v>
      </c>
      <c r="N20" s="35">
        <v>44162</v>
      </c>
    </row>
    <row r="21" spans="1:14" ht="24.95" customHeight="1" x14ac:dyDescent="0.25">
      <c r="A21" s="13" t="s">
        <v>110</v>
      </c>
      <c r="B21" s="13" t="s">
        <v>66</v>
      </c>
      <c r="C21" s="14" t="s">
        <v>30</v>
      </c>
      <c r="D21" s="15" t="s">
        <v>11</v>
      </c>
      <c r="E21" s="40">
        <v>41274</v>
      </c>
      <c r="F21" s="40">
        <v>43101</v>
      </c>
      <c r="G21" s="39" t="str">
        <f t="shared" si="0"/>
        <v>71Año(s), 2Mes(es) y 3 Día(s)</v>
      </c>
      <c r="H21" s="38">
        <v>20</v>
      </c>
      <c r="I21" s="38">
        <v>0</v>
      </c>
      <c r="J21" s="38">
        <f t="shared" si="1"/>
        <v>1.6666666666666667</v>
      </c>
      <c r="K21" s="38">
        <f t="shared" si="2"/>
        <v>33.3333333333333</v>
      </c>
      <c r="L21" s="38" t="s">
        <v>204</v>
      </c>
      <c r="M21" s="43">
        <v>18165</v>
      </c>
      <c r="N21" s="35">
        <v>44162</v>
      </c>
    </row>
    <row r="22" spans="1:14" ht="24.95" customHeight="1" x14ac:dyDescent="0.25">
      <c r="A22" s="13" t="s">
        <v>111</v>
      </c>
      <c r="B22" s="13" t="s">
        <v>55</v>
      </c>
      <c r="C22" s="14" t="s">
        <v>1</v>
      </c>
      <c r="D22" s="15" t="s">
        <v>11</v>
      </c>
      <c r="E22" s="40">
        <v>41440</v>
      </c>
      <c r="F22" s="40">
        <v>43101</v>
      </c>
      <c r="G22" s="39" t="str">
        <f t="shared" si="0"/>
        <v>72Año(s), 3Mes(es) y 4 Día(s)</v>
      </c>
      <c r="H22" s="38">
        <v>20</v>
      </c>
      <c r="I22" s="38">
        <v>0</v>
      </c>
      <c r="J22" s="38">
        <f t="shared" si="1"/>
        <v>1.6666666666666667</v>
      </c>
      <c r="K22" s="38">
        <f t="shared" si="2"/>
        <v>33.3333333333333</v>
      </c>
      <c r="L22" s="38" t="s">
        <v>204</v>
      </c>
      <c r="M22" s="43">
        <v>17768</v>
      </c>
      <c r="N22" s="35">
        <v>44162</v>
      </c>
    </row>
    <row r="23" spans="1:14" ht="24.95" customHeight="1" x14ac:dyDescent="0.25">
      <c r="A23" s="13" t="s">
        <v>112</v>
      </c>
      <c r="B23" s="13" t="s">
        <v>60</v>
      </c>
      <c r="C23" s="14" t="s">
        <v>8</v>
      </c>
      <c r="D23" s="15" t="s">
        <v>11</v>
      </c>
      <c r="E23" s="40">
        <v>41440</v>
      </c>
      <c r="F23" s="40">
        <v>43101</v>
      </c>
      <c r="G23" s="39" t="str">
        <f t="shared" si="0"/>
        <v>76Año(s), 3Mes(es) y 15 Día(s)</v>
      </c>
      <c r="H23" s="38">
        <v>20</v>
      </c>
      <c r="I23" s="38">
        <v>0</v>
      </c>
      <c r="J23" s="38">
        <f t="shared" si="1"/>
        <v>1.6666666666666667</v>
      </c>
      <c r="K23" s="38">
        <f t="shared" si="2"/>
        <v>33.3333333333333</v>
      </c>
      <c r="L23" s="38" t="s">
        <v>204</v>
      </c>
      <c r="M23" s="43">
        <v>16296</v>
      </c>
      <c r="N23" s="35">
        <v>44162</v>
      </c>
    </row>
    <row r="24" spans="1:14" ht="24.95" customHeight="1" x14ac:dyDescent="0.25">
      <c r="A24" s="13" t="s">
        <v>113</v>
      </c>
      <c r="B24" s="13" t="s">
        <v>70</v>
      </c>
      <c r="C24" s="14" t="s">
        <v>2</v>
      </c>
      <c r="D24" s="15" t="s">
        <v>11</v>
      </c>
      <c r="E24" s="40">
        <v>41440</v>
      </c>
      <c r="F24" s="40">
        <v>43101</v>
      </c>
      <c r="G24" s="39" t="str">
        <f t="shared" si="0"/>
        <v>69Año(s), 5Mes(es) y 0 Día(s)</v>
      </c>
      <c r="H24" s="38">
        <v>20</v>
      </c>
      <c r="I24" s="38">
        <v>0</v>
      </c>
      <c r="J24" s="38">
        <f t="shared" si="1"/>
        <v>1.6666666666666667</v>
      </c>
      <c r="K24" s="38">
        <f t="shared" si="2"/>
        <v>33.3333333333333</v>
      </c>
      <c r="L24" s="38" t="s">
        <v>204</v>
      </c>
      <c r="M24" s="43">
        <v>18806</v>
      </c>
      <c r="N24" s="35">
        <v>44162</v>
      </c>
    </row>
    <row r="25" spans="1:14" ht="24.95" customHeight="1" x14ac:dyDescent="0.25">
      <c r="A25" s="13" t="s">
        <v>114</v>
      </c>
      <c r="B25" s="13" t="s">
        <v>77</v>
      </c>
      <c r="C25" s="14" t="s">
        <v>40</v>
      </c>
      <c r="D25" s="15" t="s">
        <v>11</v>
      </c>
      <c r="E25" s="40">
        <v>41440</v>
      </c>
      <c r="F25" s="40">
        <v>43101</v>
      </c>
      <c r="G25" s="39" t="str">
        <f t="shared" si="0"/>
        <v>69Año(s), 10Mes(es) y 3 Día(s)</v>
      </c>
      <c r="H25" s="38">
        <v>20</v>
      </c>
      <c r="I25" s="38">
        <v>0</v>
      </c>
      <c r="J25" s="38">
        <f t="shared" si="1"/>
        <v>1.6666666666666667</v>
      </c>
      <c r="K25" s="38">
        <f t="shared" si="2"/>
        <v>33.3333333333333</v>
      </c>
      <c r="L25" s="38" t="s">
        <v>204</v>
      </c>
      <c r="M25" s="43">
        <v>18652</v>
      </c>
      <c r="N25" s="35">
        <v>44162</v>
      </c>
    </row>
    <row r="26" spans="1:14" ht="24.95" customHeight="1" x14ac:dyDescent="0.25">
      <c r="A26" s="13" t="s">
        <v>115</v>
      </c>
      <c r="B26" s="13" t="s">
        <v>78</v>
      </c>
      <c r="C26" s="14" t="s">
        <v>5</v>
      </c>
      <c r="D26" s="15" t="s">
        <v>11</v>
      </c>
      <c r="E26" s="40">
        <v>41440</v>
      </c>
      <c r="F26" s="40">
        <v>43101</v>
      </c>
      <c r="G26" s="39" t="str">
        <f t="shared" si="0"/>
        <v>72Año(s), 6Mes(es) y 14 Día(s)</v>
      </c>
      <c r="H26" s="38">
        <v>20</v>
      </c>
      <c r="I26" s="38">
        <v>0</v>
      </c>
      <c r="J26" s="38">
        <f t="shared" si="1"/>
        <v>1.6666666666666667</v>
      </c>
      <c r="K26" s="38">
        <f t="shared" si="2"/>
        <v>33.3333333333333</v>
      </c>
      <c r="L26" s="38" t="s">
        <v>204</v>
      </c>
      <c r="M26" s="43">
        <v>17666</v>
      </c>
      <c r="N26" s="35">
        <v>44162</v>
      </c>
    </row>
    <row r="27" spans="1:14" ht="24.95" customHeight="1" x14ac:dyDescent="0.25">
      <c r="A27" s="13" t="s">
        <v>116</v>
      </c>
      <c r="B27" s="13" t="s">
        <v>75</v>
      </c>
      <c r="C27" s="14" t="s">
        <v>4</v>
      </c>
      <c r="D27" s="15" t="s">
        <v>11</v>
      </c>
      <c r="E27" s="40">
        <v>41639</v>
      </c>
      <c r="F27" s="40">
        <v>43101</v>
      </c>
      <c r="G27" s="39" t="str">
        <f t="shared" si="0"/>
        <v>67Año(s), 0Mes(es) y 16 Día(s)</v>
      </c>
      <c r="H27" s="38">
        <v>20</v>
      </c>
      <c r="I27" s="38">
        <v>0</v>
      </c>
      <c r="J27" s="38">
        <f t="shared" si="1"/>
        <v>1.6666666666666667</v>
      </c>
      <c r="K27" s="38">
        <f t="shared" si="2"/>
        <v>33.3333333333333</v>
      </c>
      <c r="L27" s="38" t="s">
        <v>204</v>
      </c>
      <c r="M27" s="43">
        <v>19674</v>
      </c>
      <c r="N27" s="35">
        <v>44162</v>
      </c>
    </row>
    <row r="28" spans="1:14" ht="24.95" customHeight="1" x14ac:dyDescent="0.25">
      <c r="A28" s="13" t="s">
        <v>117</v>
      </c>
      <c r="B28" s="13" t="s">
        <v>79</v>
      </c>
      <c r="C28" s="14" t="s">
        <v>9</v>
      </c>
      <c r="D28" s="15" t="s">
        <v>11</v>
      </c>
      <c r="E28" s="40">
        <v>41639</v>
      </c>
      <c r="F28" s="40">
        <v>43101</v>
      </c>
      <c r="G28" s="39" t="str">
        <f t="shared" si="0"/>
        <v>73Año(s), 5Mes(es) y 24 Día(s)</v>
      </c>
      <c r="H28" s="38">
        <v>20</v>
      </c>
      <c r="I28" s="38">
        <v>0</v>
      </c>
      <c r="J28" s="38">
        <f t="shared" si="1"/>
        <v>1.6666666666666667</v>
      </c>
      <c r="K28" s="38">
        <f t="shared" si="2"/>
        <v>33.3333333333333</v>
      </c>
      <c r="L28" s="38" t="s">
        <v>204</v>
      </c>
      <c r="M28" s="43">
        <v>17321</v>
      </c>
      <c r="N28" s="35">
        <v>44162</v>
      </c>
    </row>
    <row r="29" spans="1:14" ht="24.95" customHeight="1" x14ac:dyDescent="0.25">
      <c r="A29" s="13" t="s">
        <v>118</v>
      </c>
      <c r="B29" s="13" t="s">
        <v>67</v>
      </c>
      <c r="C29" s="14" t="s">
        <v>31</v>
      </c>
      <c r="D29" s="15" t="s">
        <v>11</v>
      </c>
      <c r="E29" s="40">
        <v>41820</v>
      </c>
      <c r="F29" s="40">
        <v>43101</v>
      </c>
      <c r="G29" s="39" t="str">
        <f t="shared" si="0"/>
        <v>67Año(s), 2Mes(es) y 7 Día(s)</v>
      </c>
      <c r="H29" s="38">
        <v>20</v>
      </c>
      <c r="I29" s="38">
        <v>0</v>
      </c>
      <c r="J29" s="38">
        <f t="shared" si="1"/>
        <v>1.6666666666666667</v>
      </c>
      <c r="K29" s="38">
        <f t="shared" si="2"/>
        <v>33.3333333333333</v>
      </c>
      <c r="L29" s="38" t="s">
        <v>204</v>
      </c>
      <c r="M29" s="43">
        <v>19622</v>
      </c>
      <c r="N29" s="35">
        <v>44162</v>
      </c>
    </row>
    <row r="30" spans="1:14" ht="24.95" customHeight="1" x14ac:dyDescent="0.25">
      <c r="A30" s="13" t="s">
        <v>119</v>
      </c>
      <c r="B30" s="13" t="s">
        <v>68</v>
      </c>
      <c r="C30" s="14" t="s">
        <v>6</v>
      </c>
      <c r="D30" s="15" t="s">
        <v>11</v>
      </c>
      <c r="E30" s="40">
        <v>42277</v>
      </c>
      <c r="F30" s="40">
        <v>43101</v>
      </c>
      <c r="G30" s="39" t="str">
        <f t="shared" si="0"/>
        <v>65Año(s), 1Mes(es) y 25 Día(s)</v>
      </c>
      <c r="H30" s="38">
        <v>20</v>
      </c>
      <c r="I30" s="38">
        <v>0</v>
      </c>
      <c r="J30" s="38">
        <f t="shared" si="1"/>
        <v>1.6666666666666667</v>
      </c>
      <c r="K30" s="38">
        <f t="shared" si="2"/>
        <v>33.3333333333333</v>
      </c>
      <c r="L30" s="38" t="s">
        <v>204</v>
      </c>
      <c r="M30" s="43">
        <v>20364</v>
      </c>
      <c r="N30" s="35">
        <v>44162</v>
      </c>
    </row>
    <row r="31" spans="1:14" ht="24.95" customHeight="1" x14ac:dyDescent="0.25">
      <c r="A31" s="13" t="s">
        <v>120</v>
      </c>
      <c r="B31" s="13" t="s">
        <v>63</v>
      </c>
      <c r="C31" s="14" t="s">
        <v>7</v>
      </c>
      <c r="D31" s="15" t="s">
        <v>11</v>
      </c>
      <c r="E31" s="40">
        <v>42400</v>
      </c>
      <c r="F31" s="40">
        <v>43101</v>
      </c>
      <c r="G31" s="39" t="str">
        <f t="shared" si="0"/>
        <v>65Año(s), 9Mes(es) y 14 Día(s)</v>
      </c>
      <c r="H31" s="38">
        <v>20</v>
      </c>
      <c r="I31" s="38">
        <v>0</v>
      </c>
      <c r="J31" s="38">
        <f t="shared" si="1"/>
        <v>1.6666666666666667</v>
      </c>
      <c r="K31" s="38">
        <f t="shared" si="2"/>
        <v>33.3333333333333</v>
      </c>
      <c r="L31" s="38" t="s">
        <v>204</v>
      </c>
      <c r="M31" s="43">
        <v>20133</v>
      </c>
      <c r="N31" s="35">
        <v>44162</v>
      </c>
    </row>
    <row r="32" spans="1:14" ht="24.95" customHeight="1" x14ac:dyDescent="0.25">
      <c r="A32" s="13" t="s">
        <v>121</v>
      </c>
      <c r="B32" s="13" t="s">
        <v>65</v>
      </c>
      <c r="C32" s="14" t="s">
        <v>29</v>
      </c>
      <c r="D32" s="15" t="s">
        <v>11</v>
      </c>
      <c r="E32" s="40">
        <v>42628</v>
      </c>
      <c r="F32" s="40">
        <v>43101</v>
      </c>
      <c r="G32" s="39" t="str">
        <f t="shared" si="0"/>
        <v>64Año(s), 10Mes(es) y 13 Día(s)</v>
      </c>
      <c r="H32" s="38">
        <v>20</v>
      </c>
      <c r="I32" s="38">
        <v>0</v>
      </c>
      <c r="J32" s="38">
        <f t="shared" si="1"/>
        <v>1.6666666666666667</v>
      </c>
      <c r="K32" s="38">
        <f t="shared" si="2"/>
        <v>33.3333333333333</v>
      </c>
      <c r="L32" s="38" t="s">
        <v>204</v>
      </c>
      <c r="M32" s="43">
        <v>20468</v>
      </c>
      <c r="N32" s="35">
        <v>44162</v>
      </c>
    </row>
    <row r="33" spans="1:14" ht="24.95" customHeight="1" x14ac:dyDescent="0.25">
      <c r="A33" s="13" t="s">
        <v>122</v>
      </c>
      <c r="B33" s="13" t="s">
        <v>62</v>
      </c>
      <c r="C33" s="14" t="s">
        <v>27</v>
      </c>
      <c r="D33" s="15" t="s">
        <v>11</v>
      </c>
      <c r="E33" s="40">
        <v>42989</v>
      </c>
      <c r="F33" s="40">
        <v>43101</v>
      </c>
      <c r="G33" s="39" t="str">
        <f t="shared" si="0"/>
        <v>62Año(s), 1Mes(es) y 20 Día(s)</v>
      </c>
      <c r="H33" s="38">
        <v>30</v>
      </c>
      <c r="I33" s="38">
        <v>0</v>
      </c>
      <c r="J33" s="38">
        <f t="shared" si="1"/>
        <v>2.5</v>
      </c>
      <c r="K33" s="38">
        <f t="shared" si="2"/>
        <v>33.3333333333333</v>
      </c>
      <c r="L33" s="38" t="s">
        <v>204</v>
      </c>
      <c r="M33" s="43">
        <v>21465</v>
      </c>
      <c r="N33" s="35">
        <v>44162</v>
      </c>
    </row>
    <row r="34" spans="1:14" ht="24.95" customHeight="1" x14ac:dyDescent="0.25">
      <c r="A34" s="13" t="s">
        <v>123</v>
      </c>
      <c r="B34" s="13" t="s">
        <v>48</v>
      </c>
      <c r="C34" s="14" t="s">
        <v>16</v>
      </c>
      <c r="D34" s="15" t="s">
        <v>11</v>
      </c>
      <c r="E34" s="40">
        <v>43096</v>
      </c>
      <c r="F34" s="40">
        <v>43101</v>
      </c>
      <c r="G34" s="39" t="str">
        <f t="shared" si="0"/>
        <v>62Año(s), 11Mes(es) y 0 Día(s)</v>
      </c>
      <c r="H34" s="38">
        <v>20</v>
      </c>
      <c r="I34" s="38">
        <v>0</v>
      </c>
      <c r="J34" s="38">
        <f t="shared" si="1"/>
        <v>1.6666666666666667</v>
      </c>
      <c r="K34" s="38">
        <f t="shared" si="2"/>
        <v>33.3333333333333</v>
      </c>
      <c r="L34" s="38" t="s">
        <v>204</v>
      </c>
      <c r="M34" s="43">
        <v>21181</v>
      </c>
      <c r="N34" s="35">
        <v>44162</v>
      </c>
    </row>
    <row r="35" spans="1:14" ht="24.95" customHeight="1" x14ac:dyDescent="0.25">
      <c r="A35" s="13" t="s">
        <v>124</v>
      </c>
      <c r="B35" s="13" t="s">
        <v>64</v>
      </c>
      <c r="C35" s="14" t="s">
        <v>28</v>
      </c>
      <c r="D35" s="15" t="s">
        <v>11</v>
      </c>
      <c r="E35" s="40">
        <v>43190</v>
      </c>
      <c r="F35" s="40">
        <v>43191</v>
      </c>
      <c r="G35" s="39" t="str">
        <f t="shared" ref="G35:G57" si="3">DATEDIF(M35,N35,"y")&amp;"Año(s), "&amp;DATEDIF(M35,N35,"ym")&amp;"Mes(es) y "&amp;DATEDIF(M35,N35,"md")&amp;" Día(s)"</f>
        <v>63Año(s), 8Mes(es) y 4 Día(s)</v>
      </c>
      <c r="H35" s="38">
        <v>20</v>
      </c>
      <c r="I35" s="38">
        <v>0</v>
      </c>
      <c r="J35" s="38">
        <f t="shared" si="1"/>
        <v>1.6666666666666667</v>
      </c>
      <c r="K35" s="38">
        <f t="shared" si="2"/>
        <v>33.3333333333333</v>
      </c>
      <c r="L35" s="38" t="s">
        <v>204</v>
      </c>
      <c r="M35" s="43">
        <v>20902</v>
      </c>
      <c r="N35" s="35">
        <v>44162</v>
      </c>
    </row>
    <row r="36" spans="1:14" ht="24.95" customHeight="1" x14ac:dyDescent="0.25">
      <c r="A36" s="13" t="s">
        <v>125</v>
      </c>
      <c r="B36" s="13" t="s">
        <v>46</v>
      </c>
      <c r="C36" s="14" t="s">
        <v>14</v>
      </c>
      <c r="D36" s="15" t="s">
        <v>11</v>
      </c>
      <c r="E36" s="40">
        <v>43295</v>
      </c>
      <c r="F36" s="40">
        <v>43296</v>
      </c>
      <c r="G36" s="39" t="str">
        <f t="shared" si="3"/>
        <v>62Año(s), 4Mes(es) y 13 Día(s)</v>
      </c>
      <c r="H36" s="38">
        <v>20</v>
      </c>
      <c r="I36" s="38">
        <v>0</v>
      </c>
      <c r="J36" s="38">
        <f t="shared" si="1"/>
        <v>1.6666666666666667</v>
      </c>
      <c r="K36" s="38">
        <f t="shared" si="2"/>
        <v>33.3333333333333</v>
      </c>
      <c r="L36" s="38" t="s">
        <v>204</v>
      </c>
      <c r="M36" s="43">
        <v>21380</v>
      </c>
      <c r="N36" s="35">
        <v>44162</v>
      </c>
    </row>
    <row r="37" spans="1:14" ht="24.95" customHeight="1" x14ac:dyDescent="0.25">
      <c r="A37" s="13" t="s">
        <v>126</v>
      </c>
      <c r="B37" s="13" t="s">
        <v>69</v>
      </c>
      <c r="C37" s="14" t="s">
        <v>32</v>
      </c>
      <c r="D37" s="15" t="s">
        <v>11</v>
      </c>
      <c r="E37" s="40">
        <v>43496</v>
      </c>
      <c r="F37" s="40">
        <v>43497</v>
      </c>
      <c r="G37" s="39" t="str">
        <f t="shared" si="3"/>
        <v>61Año(s), 10Mes(es) y 3 Día(s)</v>
      </c>
      <c r="H37" s="38">
        <v>20</v>
      </c>
      <c r="I37" s="38">
        <v>0</v>
      </c>
      <c r="J37" s="38">
        <f t="shared" si="1"/>
        <v>1.6666666666666667</v>
      </c>
      <c r="K37" s="38">
        <f t="shared" si="2"/>
        <v>33.3333333333333</v>
      </c>
      <c r="L37" s="38" t="s">
        <v>204</v>
      </c>
      <c r="M37" s="43">
        <v>21574</v>
      </c>
      <c r="N37" s="35">
        <v>44162</v>
      </c>
    </row>
    <row r="38" spans="1:14" ht="24.95" customHeight="1" x14ac:dyDescent="0.25">
      <c r="A38" s="13" t="s">
        <v>127</v>
      </c>
      <c r="B38" s="13" t="s">
        <v>132</v>
      </c>
      <c r="C38" s="14" t="s">
        <v>130</v>
      </c>
      <c r="D38" s="15" t="s">
        <v>133</v>
      </c>
      <c r="E38" s="40">
        <v>43616</v>
      </c>
      <c r="F38" s="40">
        <v>43617</v>
      </c>
      <c r="G38" s="39" t="str">
        <f t="shared" si="3"/>
        <v>60Año(s), 1Mes(es) y 23 Día(s)</v>
      </c>
      <c r="H38" s="38">
        <v>20</v>
      </c>
      <c r="I38" s="38">
        <v>0</v>
      </c>
      <c r="J38" s="38">
        <f t="shared" si="1"/>
        <v>1.6666666666666667</v>
      </c>
      <c r="K38" s="38">
        <f t="shared" si="2"/>
        <v>33.3333333333333</v>
      </c>
      <c r="L38" s="38" t="s">
        <v>204</v>
      </c>
      <c r="M38" s="43">
        <v>22193</v>
      </c>
      <c r="N38" s="35">
        <v>44162</v>
      </c>
    </row>
    <row r="39" spans="1:14" ht="24.95" customHeight="1" x14ac:dyDescent="0.25">
      <c r="A39" s="13" t="s">
        <v>128</v>
      </c>
      <c r="B39" s="13" t="s">
        <v>134</v>
      </c>
      <c r="C39" s="14" t="s">
        <v>131</v>
      </c>
      <c r="D39" s="15" t="s">
        <v>11</v>
      </c>
      <c r="E39" s="40">
        <v>43677</v>
      </c>
      <c r="F39" s="40">
        <v>43678</v>
      </c>
      <c r="G39" s="39" t="str">
        <f t="shared" si="3"/>
        <v>64Año(s), 8Mes(es) y 12 Día(s)</v>
      </c>
      <c r="H39" s="38">
        <v>20</v>
      </c>
      <c r="I39" s="38">
        <v>0</v>
      </c>
      <c r="J39" s="38">
        <f t="shared" si="1"/>
        <v>1.6666666666666667</v>
      </c>
      <c r="K39" s="38">
        <f t="shared" si="2"/>
        <v>33.3333333333333</v>
      </c>
      <c r="L39" s="38" t="s">
        <v>204</v>
      </c>
      <c r="M39" s="43">
        <v>20529</v>
      </c>
      <c r="N39" s="35">
        <v>44162</v>
      </c>
    </row>
    <row r="40" spans="1:14" ht="24.95" customHeight="1" x14ac:dyDescent="0.25">
      <c r="A40" s="13" t="s">
        <v>129</v>
      </c>
      <c r="B40" s="13" t="s">
        <v>155</v>
      </c>
      <c r="C40" s="14" t="s">
        <v>151</v>
      </c>
      <c r="D40" s="15" t="s">
        <v>11</v>
      </c>
      <c r="E40" s="40">
        <v>43830</v>
      </c>
      <c r="F40" s="40">
        <v>43831</v>
      </c>
      <c r="G40" s="39" t="str">
        <f t="shared" si="3"/>
        <v>59Año(s), 7Mes(es) y 6 Día(s)</v>
      </c>
      <c r="H40" s="38">
        <v>20</v>
      </c>
      <c r="I40" s="38">
        <v>0</v>
      </c>
      <c r="J40" s="38">
        <f t="shared" si="1"/>
        <v>1.6666666666666667</v>
      </c>
      <c r="K40" s="38">
        <f t="shared" si="2"/>
        <v>33.3333333333333</v>
      </c>
      <c r="L40" s="38" t="s">
        <v>204</v>
      </c>
      <c r="M40" s="43">
        <v>22392</v>
      </c>
      <c r="N40" s="35">
        <v>44162</v>
      </c>
    </row>
    <row r="41" spans="1:14" ht="24.95" customHeight="1" x14ac:dyDescent="0.25">
      <c r="A41" s="13" t="s">
        <v>135</v>
      </c>
      <c r="B41" s="13" t="s">
        <v>156</v>
      </c>
      <c r="C41" s="14" t="s">
        <v>152</v>
      </c>
      <c r="D41" s="15" t="s">
        <v>11</v>
      </c>
      <c r="E41" s="40">
        <v>43830</v>
      </c>
      <c r="F41" s="40">
        <v>43831</v>
      </c>
      <c r="G41" s="39" t="str">
        <f t="shared" si="3"/>
        <v>64Año(s), 1Mes(es) y 29 Día(s)</v>
      </c>
      <c r="H41" s="38">
        <v>20</v>
      </c>
      <c r="I41" s="38">
        <v>0</v>
      </c>
      <c r="J41" s="38">
        <f t="shared" si="1"/>
        <v>1.6666666666666667</v>
      </c>
      <c r="K41" s="38">
        <f t="shared" si="2"/>
        <v>33.3333333333333</v>
      </c>
      <c r="L41" s="38" t="s">
        <v>204</v>
      </c>
      <c r="M41" s="43">
        <v>20727</v>
      </c>
      <c r="N41" s="35">
        <v>44162</v>
      </c>
    </row>
    <row r="42" spans="1:14" ht="24.95" customHeight="1" x14ac:dyDescent="0.25">
      <c r="A42" s="13" t="s">
        <v>136</v>
      </c>
      <c r="B42" s="13" t="s">
        <v>158</v>
      </c>
      <c r="C42" s="14" t="s">
        <v>154</v>
      </c>
      <c r="D42" s="15" t="s">
        <v>11</v>
      </c>
      <c r="E42" s="40">
        <v>43962</v>
      </c>
      <c r="F42" s="40">
        <v>43963</v>
      </c>
      <c r="G42" s="39" t="str">
        <f t="shared" si="3"/>
        <v>60Año(s), 8Mes(es) y 18 Día(s)</v>
      </c>
      <c r="H42" s="38">
        <v>20</v>
      </c>
      <c r="I42" s="38">
        <v>0</v>
      </c>
      <c r="J42" s="38">
        <f t="shared" si="1"/>
        <v>1.6666666666666667</v>
      </c>
      <c r="K42" s="38">
        <f t="shared" si="2"/>
        <v>33.3333333333333</v>
      </c>
      <c r="L42" s="38" t="s">
        <v>204</v>
      </c>
      <c r="M42" s="43">
        <v>21984</v>
      </c>
      <c r="N42" s="35">
        <v>44162</v>
      </c>
    </row>
    <row r="43" spans="1:14" ht="24.95" customHeight="1" x14ac:dyDescent="0.25">
      <c r="A43" s="13" t="s">
        <v>137</v>
      </c>
      <c r="B43" s="13" t="s">
        <v>157</v>
      </c>
      <c r="C43" s="14" t="s">
        <v>153</v>
      </c>
      <c r="D43" s="15" t="s">
        <v>11</v>
      </c>
      <c r="E43" s="40">
        <v>43997</v>
      </c>
      <c r="F43" s="40">
        <v>43998</v>
      </c>
      <c r="G43" s="39" t="str">
        <f t="shared" si="3"/>
        <v>60Año(s), 5Mes(es) y 15 Día(s)</v>
      </c>
      <c r="H43" s="38">
        <v>20</v>
      </c>
      <c r="I43" s="38">
        <v>0</v>
      </c>
      <c r="J43" s="38">
        <f t="shared" si="1"/>
        <v>1.6666666666666667</v>
      </c>
      <c r="K43" s="38">
        <f t="shared" si="2"/>
        <v>33.3333333333333</v>
      </c>
      <c r="L43" s="38" t="s">
        <v>204</v>
      </c>
      <c r="M43" s="43">
        <v>22079</v>
      </c>
      <c r="N43" s="35">
        <v>44162</v>
      </c>
    </row>
    <row r="44" spans="1:14" ht="24.95" customHeight="1" x14ac:dyDescent="0.25">
      <c r="A44" s="13" t="s">
        <v>159</v>
      </c>
      <c r="B44" s="13">
        <v>1707501878</v>
      </c>
      <c r="C44" s="14" t="s">
        <v>162</v>
      </c>
      <c r="D44" s="15" t="s">
        <v>11</v>
      </c>
      <c r="E44" s="40">
        <v>44043</v>
      </c>
      <c r="F44" s="40">
        <v>44044</v>
      </c>
      <c r="G44" s="39" t="str">
        <f t="shared" si="3"/>
        <v>60Año(s), 4Mes(es) y 2 Día(s)</v>
      </c>
      <c r="H44" s="38">
        <v>20</v>
      </c>
      <c r="I44" s="38">
        <v>0</v>
      </c>
      <c r="J44" s="38">
        <f t="shared" si="1"/>
        <v>1.6666666666666667</v>
      </c>
      <c r="K44" s="38">
        <f t="shared" si="2"/>
        <v>33.3333333333333</v>
      </c>
      <c r="L44" s="38" t="s">
        <v>204</v>
      </c>
      <c r="M44" s="43">
        <v>22122</v>
      </c>
      <c r="N44" s="35">
        <v>44162</v>
      </c>
    </row>
    <row r="45" spans="1:14" ht="24.95" customHeight="1" x14ac:dyDescent="0.25">
      <c r="A45" s="13" t="s">
        <v>160</v>
      </c>
      <c r="B45" s="13" t="s">
        <v>165</v>
      </c>
      <c r="C45" s="14" t="s">
        <v>166</v>
      </c>
      <c r="D45" s="15" t="s">
        <v>11</v>
      </c>
      <c r="E45" s="40">
        <v>44104</v>
      </c>
      <c r="F45" s="40">
        <v>44105</v>
      </c>
      <c r="G45" s="39" t="str">
        <f t="shared" si="3"/>
        <v>60Año(s), 1Mes(es) y 28 Día(s)</v>
      </c>
      <c r="H45" s="38">
        <v>20</v>
      </c>
      <c r="I45" s="38"/>
      <c r="J45" s="38">
        <f t="shared" si="1"/>
        <v>1.6666666666666667</v>
      </c>
      <c r="K45" s="38">
        <f t="shared" si="2"/>
        <v>33.3333333333333</v>
      </c>
      <c r="L45" s="38" t="s">
        <v>204</v>
      </c>
      <c r="M45" s="43">
        <v>22189</v>
      </c>
      <c r="N45" s="35">
        <v>44162</v>
      </c>
    </row>
    <row r="46" spans="1:14" ht="24.95" customHeight="1" x14ac:dyDescent="0.25">
      <c r="A46" s="13" t="s">
        <v>149</v>
      </c>
      <c r="B46" s="42">
        <v>1706651328</v>
      </c>
      <c r="C46" s="41" t="s">
        <v>168</v>
      </c>
      <c r="D46" s="15" t="s">
        <v>11</v>
      </c>
      <c r="E46" s="40">
        <v>44165</v>
      </c>
      <c r="F46" s="40">
        <v>44166</v>
      </c>
      <c r="G46" s="39" t="str">
        <f t="shared" si="3"/>
        <v>59Año(s), 4Mes(es) y 19 Día(s)</v>
      </c>
      <c r="H46" s="38"/>
      <c r="I46" s="38"/>
      <c r="J46" s="38"/>
      <c r="K46" s="38"/>
      <c r="L46" s="37" t="s">
        <v>185</v>
      </c>
      <c r="M46" s="36">
        <v>22470</v>
      </c>
      <c r="N46" s="35">
        <v>44162</v>
      </c>
    </row>
    <row r="47" spans="1:14" ht="24.95" customHeight="1" x14ac:dyDescent="0.25">
      <c r="A47" s="13" t="s">
        <v>161</v>
      </c>
      <c r="B47" s="42">
        <v>1101742599</v>
      </c>
      <c r="C47" s="41" t="s">
        <v>203</v>
      </c>
      <c r="D47" s="15" t="s">
        <v>11</v>
      </c>
      <c r="E47" s="40">
        <v>43861</v>
      </c>
      <c r="F47" s="40">
        <v>44228</v>
      </c>
      <c r="G47" s="39" t="str">
        <f t="shared" si="3"/>
        <v>65Año(s), 0Mes(es) y 7 Día(s)</v>
      </c>
      <c r="H47" s="38"/>
      <c r="I47" s="38"/>
      <c r="J47" s="38"/>
      <c r="K47" s="38"/>
      <c r="L47" s="37" t="s">
        <v>185</v>
      </c>
      <c r="M47" s="36">
        <v>20413</v>
      </c>
      <c r="N47" s="35">
        <v>44162</v>
      </c>
    </row>
    <row r="48" spans="1:14" ht="24.95" customHeight="1" x14ac:dyDescent="0.25">
      <c r="A48" s="13" t="s">
        <v>169</v>
      </c>
      <c r="B48" s="42">
        <v>1704139599</v>
      </c>
      <c r="C48" s="41" t="s">
        <v>202</v>
      </c>
      <c r="D48" s="15" t="s">
        <v>11</v>
      </c>
      <c r="E48" s="40">
        <v>44295</v>
      </c>
      <c r="F48" s="40">
        <v>44296</v>
      </c>
      <c r="G48" s="39" t="str">
        <f t="shared" si="3"/>
        <v>64Año(s), 7Mes(es) y 18 Día(s)</v>
      </c>
      <c r="H48" s="38"/>
      <c r="I48" s="38"/>
      <c r="J48" s="38"/>
      <c r="K48" s="38"/>
      <c r="L48" s="37" t="s">
        <v>185</v>
      </c>
      <c r="M48" s="36">
        <v>20554</v>
      </c>
      <c r="N48" s="35">
        <v>44162</v>
      </c>
    </row>
    <row r="49" spans="1:14" ht="24.95" customHeight="1" x14ac:dyDescent="0.25">
      <c r="A49" s="13" t="s">
        <v>170</v>
      </c>
      <c r="B49" s="42">
        <v>1707144463</v>
      </c>
      <c r="C49" s="41" t="s">
        <v>201</v>
      </c>
      <c r="D49" s="15" t="s">
        <v>11</v>
      </c>
      <c r="E49" s="40">
        <v>44440</v>
      </c>
      <c r="F49" s="40">
        <v>44441</v>
      </c>
      <c r="G49" s="39" t="str">
        <f t="shared" si="3"/>
        <v>58Año(s), 3Mes(es) y 11 Día(s)</v>
      </c>
      <c r="H49" s="38"/>
      <c r="I49" s="38"/>
      <c r="J49" s="38"/>
      <c r="K49" s="38"/>
      <c r="L49" s="37" t="s">
        <v>185</v>
      </c>
      <c r="M49" s="36">
        <v>22874</v>
      </c>
      <c r="N49" s="35">
        <v>44162</v>
      </c>
    </row>
    <row r="50" spans="1:14" ht="24.95" customHeight="1" x14ac:dyDescent="0.25">
      <c r="A50" s="13" t="s">
        <v>171</v>
      </c>
      <c r="B50" s="42">
        <v>1706602875</v>
      </c>
      <c r="C50" s="41" t="s">
        <v>200</v>
      </c>
      <c r="D50" s="15" t="s">
        <v>11</v>
      </c>
      <c r="E50" s="40">
        <v>44473</v>
      </c>
      <c r="F50" s="40">
        <v>44474</v>
      </c>
      <c r="G50" s="39" t="str">
        <f t="shared" si="3"/>
        <v>59Año(s), 1Mes(es) y 23 Día(s)</v>
      </c>
      <c r="H50" s="38"/>
      <c r="I50" s="38"/>
      <c r="J50" s="38"/>
      <c r="K50" s="38"/>
      <c r="L50" s="37" t="s">
        <v>185</v>
      </c>
      <c r="M50" s="36">
        <v>22558</v>
      </c>
      <c r="N50" s="35">
        <v>44162</v>
      </c>
    </row>
    <row r="51" spans="1:14" ht="24.95" customHeight="1" x14ac:dyDescent="0.25">
      <c r="A51" s="13" t="s">
        <v>199</v>
      </c>
      <c r="B51" s="42">
        <v>1704858636</v>
      </c>
      <c r="C51" s="41" t="s">
        <v>198</v>
      </c>
      <c r="D51" s="15" t="s">
        <v>11</v>
      </c>
      <c r="E51" s="40">
        <v>44923</v>
      </c>
      <c r="F51" s="40">
        <v>44924</v>
      </c>
      <c r="G51" s="39" t="str">
        <f t="shared" si="3"/>
        <v>62Año(s), 10Mes(es) y 30 Día(s)</v>
      </c>
      <c r="H51" s="38"/>
      <c r="I51" s="38"/>
      <c r="J51" s="38"/>
      <c r="K51" s="38"/>
      <c r="L51" s="37" t="s">
        <v>185</v>
      </c>
      <c r="M51" s="36">
        <v>21182</v>
      </c>
      <c r="N51" s="35">
        <v>44162</v>
      </c>
    </row>
    <row r="52" spans="1:14" ht="24.95" customHeight="1" x14ac:dyDescent="0.25">
      <c r="A52" s="13" t="s">
        <v>197</v>
      </c>
      <c r="B52" s="42">
        <v>1707988919</v>
      </c>
      <c r="C52" s="41" t="s">
        <v>196</v>
      </c>
      <c r="D52" s="15" t="s">
        <v>11</v>
      </c>
      <c r="E52" s="40">
        <v>45266</v>
      </c>
      <c r="F52" s="40">
        <v>45267</v>
      </c>
      <c r="G52" s="39" t="str">
        <f t="shared" si="3"/>
        <v>56Año(s), 11Mes(es) y 21 Día(s)</v>
      </c>
      <c r="H52" s="38"/>
      <c r="I52" s="38"/>
      <c r="J52" s="38"/>
      <c r="K52" s="38"/>
      <c r="L52" s="37" t="s">
        <v>185</v>
      </c>
      <c r="M52" s="36">
        <v>23351</v>
      </c>
      <c r="N52" s="35">
        <v>44162</v>
      </c>
    </row>
    <row r="53" spans="1:14" ht="24.95" customHeight="1" x14ac:dyDescent="0.25">
      <c r="A53" s="13" t="s">
        <v>195</v>
      </c>
      <c r="B53" s="42">
        <v>1101922944</v>
      </c>
      <c r="C53" s="41" t="s">
        <v>194</v>
      </c>
      <c r="D53" s="15" t="s">
        <v>11</v>
      </c>
      <c r="E53" s="40">
        <v>45471</v>
      </c>
      <c r="F53" s="40">
        <v>45472</v>
      </c>
      <c r="G53" s="39" t="str">
        <f t="shared" si="3"/>
        <v>61Año(s), 4Mes(es) y 30 Día(s)</v>
      </c>
      <c r="H53" s="38"/>
      <c r="I53" s="38"/>
      <c r="J53" s="38"/>
      <c r="K53" s="38"/>
      <c r="L53" s="37" t="s">
        <v>185</v>
      </c>
      <c r="M53" s="36">
        <v>21729</v>
      </c>
      <c r="N53" s="35">
        <v>44162</v>
      </c>
    </row>
    <row r="54" spans="1:14" ht="24.95" customHeight="1" x14ac:dyDescent="0.25">
      <c r="A54" s="13" t="s">
        <v>193</v>
      </c>
      <c r="B54" s="42">
        <v>1706084330</v>
      </c>
      <c r="C54" s="41" t="s">
        <v>192</v>
      </c>
      <c r="D54" s="15" t="s">
        <v>11</v>
      </c>
      <c r="E54" s="40">
        <v>45569</v>
      </c>
      <c r="F54" s="40">
        <v>45570</v>
      </c>
      <c r="G54" s="39" t="str">
        <f t="shared" si="3"/>
        <v>61Año(s), 1Mes(es) y 23 Día(s)</v>
      </c>
      <c r="H54" s="38"/>
      <c r="I54" s="38"/>
      <c r="J54" s="38"/>
      <c r="K54" s="38"/>
      <c r="L54" s="37" t="s">
        <v>185</v>
      </c>
      <c r="M54" s="36">
        <v>21827</v>
      </c>
      <c r="N54" s="35">
        <v>44162</v>
      </c>
    </row>
    <row r="55" spans="1:14" ht="24.95" customHeight="1" x14ac:dyDescent="0.25">
      <c r="A55" s="13" t="s">
        <v>191</v>
      </c>
      <c r="B55" s="42">
        <v>1708557408</v>
      </c>
      <c r="C55" s="41" t="s">
        <v>190</v>
      </c>
      <c r="D55" s="15" t="s">
        <v>11</v>
      </c>
      <c r="E55" s="40">
        <v>45570</v>
      </c>
      <c r="F55" s="40">
        <v>45571</v>
      </c>
      <c r="G55" s="39" t="str">
        <f t="shared" si="3"/>
        <v>56Año(s), 1Mes(es) y 22 Día(s)</v>
      </c>
      <c r="H55" s="38"/>
      <c r="I55" s="38"/>
      <c r="J55" s="38"/>
      <c r="K55" s="38"/>
      <c r="L55" s="37" t="s">
        <v>185</v>
      </c>
      <c r="M55" s="36">
        <v>23655</v>
      </c>
      <c r="N55" s="35">
        <v>44162</v>
      </c>
    </row>
    <row r="56" spans="1:14" ht="24.95" customHeight="1" x14ac:dyDescent="0.25">
      <c r="A56" s="13" t="s">
        <v>189</v>
      </c>
      <c r="B56" s="42">
        <v>1200963674</v>
      </c>
      <c r="C56" s="41" t="s">
        <v>188</v>
      </c>
      <c r="D56" s="15" t="s">
        <v>11</v>
      </c>
      <c r="E56" s="40">
        <v>46021</v>
      </c>
      <c r="F56" s="40">
        <v>46023</v>
      </c>
      <c r="G56" s="39" t="str">
        <f t="shared" si="3"/>
        <v>59Año(s), 10Mes(es) y 28 Día(s)</v>
      </c>
      <c r="H56" s="38"/>
      <c r="I56" s="38"/>
      <c r="J56" s="38"/>
      <c r="K56" s="38"/>
      <c r="L56" s="37" t="s">
        <v>185</v>
      </c>
      <c r="M56" s="36">
        <v>22280</v>
      </c>
      <c r="N56" s="35">
        <v>44162</v>
      </c>
    </row>
    <row r="57" spans="1:14" ht="24.95" customHeight="1" x14ac:dyDescent="0.25">
      <c r="A57" s="13" t="s">
        <v>187</v>
      </c>
      <c r="B57" s="42">
        <v>1801941673</v>
      </c>
      <c r="C57" s="41" t="s">
        <v>186</v>
      </c>
      <c r="D57" s="15" t="s">
        <v>11</v>
      </c>
      <c r="E57" s="40">
        <v>46022</v>
      </c>
      <c r="F57" s="40">
        <v>46023</v>
      </c>
      <c r="G57" s="39" t="str">
        <f t="shared" si="3"/>
        <v>56Año(s), 8Mes(es) y 23 Día(s)</v>
      </c>
      <c r="H57" s="38"/>
      <c r="I57" s="38"/>
      <c r="J57" s="38"/>
      <c r="K57" s="38"/>
      <c r="L57" s="37" t="s">
        <v>185</v>
      </c>
      <c r="M57" s="36">
        <v>23440</v>
      </c>
      <c r="N57" s="35">
        <v>44162</v>
      </c>
    </row>
    <row r="58" spans="1:14" ht="15.75" x14ac:dyDescent="0.25">
      <c r="I58" s="29"/>
      <c r="J58" s="29"/>
      <c r="K58" s="29"/>
    </row>
    <row r="59" spans="1:14" ht="15.75" x14ac:dyDescent="0.25">
      <c r="I59" s="29"/>
      <c r="J59" s="29"/>
      <c r="K59" s="29"/>
    </row>
  </sheetData>
  <mergeCells count="1">
    <mergeCell ref="A1:L1"/>
  </mergeCells>
  <conditionalFormatting sqref="C35">
    <cfRule type="duplicateValues" dxfId="11" priority="7"/>
  </conditionalFormatting>
  <conditionalFormatting sqref="C58:C1048576 C2:C15 C17:C32">
    <cfRule type="duplicateValues" dxfId="10" priority="8"/>
  </conditionalFormatting>
  <conditionalFormatting sqref="C58:C1048576 C2:C15 C17:C35">
    <cfRule type="duplicateValues" dxfId="9" priority="5"/>
    <cfRule type="duplicateValues" dxfId="8" priority="6"/>
  </conditionalFormatting>
  <conditionalFormatting sqref="C36:C41">
    <cfRule type="duplicateValues" dxfId="7" priority="4"/>
  </conditionalFormatting>
  <conditionalFormatting sqref="C36:C41">
    <cfRule type="duplicateValues" dxfId="6" priority="2"/>
    <cfRule type="duplicateValues" dxfId="5" priority="3"/>
  </conditionalFormatting>
  <conditionalFormatting sqref="C33:C34">
    <cfRule type="duplicateValues" dxfId="4" priority="9"/>
  </conditionalFormatting>
  <conditionalFormatting sqref="C42:C45 C16">
    <cfRule type="duplicateValues" dxfId="3" priority="10"/>
  </conditionalFormatting>
  <conditionalFormatting sqref="C42:C45 C16">
    <cfRule type="duplicateValues" dxfId="2" priority="11"/>
    <cfRule type="duplicateValues" dxfId="1" priority="12"/>
  </conditionalFormatting>
  <conditionalFormatting sqref="C58:C1048576 C2:C45">
    <cfRule type="duplicateValues" dxfId="0" priority="1"/>
  </conditionalFormatting>
  <printOptions horizontalCentered="1"/>
  <pageMargins left="0.59055118110236227" right="0.59055118110236227" top="0.55118110236220474" bottom="0.55118110236220474" header="0" footer="0"/>
  <pageSetup paperSize="9" scale="60" fitToHeight="3"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topLeftCell="C4" zoomScale="130" zoomScaleNormal="130" zoomScaleSheetLayoutView="115" workbookViewId="0">
      <selection activeCell="J13" sqref="J13"/>
    </sheetView>
  </sheetViews>
  <sheetFormatPr baseColWidth="10" defaultColWidth="11.42578125" defaultRowHeight="11.25" x14ac:dyDescent="0.25"/>
  <cols>
    <col min="1" max="1" width="6.140625" style="21" customWidth="1"/>
    <col min="2" max="2" width="13.7109375" style="21" customWidth="1"/>
    <col min="3" max="8" width="16.7109375" style="10" customWidth="1"/>
    <col min="9" max="16384" width="11.42578125" style="22"/>
  </cols>
  <sheetData>
    <row r="1" spans="1:10" ht="27" customHeight="1" x14ac:dyDescent="0.25">
      <c r="A1" s="133" t="s">
        <v>300</v>
      </c>
      <c r="B1" s="133"/>
      <c r="C1" s="133"/>
      <c r="D1" s="133"/>
      <c r="E1" s="133"/>
      <c r="F1" s="133"/>
      <c r="G1" s="133"/>
      <c r="H1" s="133"/>
    </row>
    <row r="2" spans="1:10" ht="5.0999999999999996" customHeight="1" x14ac:dyDescent="0.25"/>
    <row r="3" spans="1:10" ht="90.75" customHeight="1" thickBot="1" x14ac:dyDescent="0.3">
      <c r="A3" s="1" t="s">
        <v>10</v>
      </c>
      <c r="B3" s="1" t="s">
        <v>150</v>
      </c>
      <c r="C3" s="4" t="s">
        <v>87</v>
      </c>
      <c r="D3" s="4" t="s">
        <v>88</v>
      </c>
      <c r="E3" s="4" t="s">
        <v>145</v>
      </c>
      <c r="F3" s="4" t="s">
        <v>146</v>
      </c>
      <c r="G3" s="4" t="s">
        <v>142</v>
      </c>
      <c r="H3" s="19" t="s">
        <v>140</v>
      </c>
    </row>
    <row r="4" spans="1:10" ht="24.95" customHeight="1" thickBot="1" x14ac:dyDescent="0.3">
      <c r="A4" s="6" t="s">
        <v>299</v>
      </c>
      <c r="B4" s="6" t="s">
        <v>171</v>
      </c>
      <c r="C4" s="23">
        <v>986.7</v>
      </c>
      <c r="D4" s="23">
        <v>420</v>
      </c>
      <c r="E4" s="24">
        <v>82.35</v>
      </c>
      <c r="F4" s="24">
        <f>+((425/12)*B4)</f>
        <v>1700</v>
      </c>
      <c r="G4" s="24">
        <f>+C4+D4+E4+F4</f>
        <v>3189.05</v>
      </c>
      <c r="H4" s="25">
        <f>+G4*12</f>
        <v>38268.600000000006</v>
      </c>
    </row>
    <row r="5" spans="1:10" ht="24.95" customHeight="1" x14ac:dyDescent="0.25"/>
    <row r="6" spans="1:10" ht="24.95" customHeight="1" x14ac:dyDescent="0.25">
      <c r="A6" s="133" t="s">
        <v>303</v>
      </c>
      <c r="B6" s="133"/>
      <c r="C6" s="133"/>
      <c r="D6" s="133"/>
      <c r="E6" s="133"/>
      <c r="F6" s="133"/>
      <c r="G6" s="133"/>
      <c r="H6" s="133"/>
    </row>
    <row r="7" spans="1:10" ht="5.0999999999999996" customHeight="1" x14ac:dyDescent="0.25"/>
    <row r="8" spans="1:10" ht="99" customHeight="1" thickBot="1" x14ac:dyDescent="0.3">
      <c r="A8" s="1" t="s">
        <v>10</v>
      </c>
      <c r="B8" s="1" t="s">
        <v>150</v>
      </c>
      <c r="C8" s="4" t="s">
        <v>139</v>
      </c>
      <c r="D8" s="4" t="s">
        <v>144</v>
      </c>
      <c r="E8" s="4" t="s">
        <v>147</v>
      </c>
      <c r="F8" s="4" t="s">
        <v>148</v>
      </c>
      <c r="G8" s="4" t="s">
        <v>143</v>
      </c>
      <c r="H8" s="19" t="s">
        <v>141</v>
      </c>
    </row>
    <row r="9" spans="1:10" ht="24.95" customHeight="1" thickBot="1" x14ac:dyDescent="0.3">
      <c r="A9" s="6" t="s">
        <v>299</v>
      </c>
      <c r="B9" s="6" t="s">
        <v>171</v>
      </c>
      <c r="C9" s="23">
        <f>+((425*0.45)*B9)</f>
        <v>9180</v>
      </c>
      <c r="D9" s="23">
        <v>420</v>
      </c>
      <c r="E9" s="24">
        <f>+C9/12</f>
        <v>765</v>
      </c>
      <c r="F9" s="24">
        <f>+((425/12)*B9)</f>
        <v>1700</v>
      </c>
      <c r="G9" s="24">
        <f>+C9+D9+E9+F9</f>
        <v>12065</v>
      </c>
      <c r="H9" s="25">
        <f>+G9*12</f>
        <v>144780</v>
      </c>
      <c r="J9" s="27"/>
    </row>
    <row r="11" spans="1:10" x14ac:dyDescent="0.25">
      <c r="C11" s="22"/>
      <c r="D11" s="22"/>
      <c r="E11" s="22"/>
      <c r="F11" s="22"/>
      <c r="G11" s="22"/>
      <c r="H11" s="22"/>
    </row>
    <row r="12" spans="1:10" ht="24.75" customHeight="1" thickBot="1" x14ac:dyDescent="0.3">
      <c r="B12" s="18"/>
      <c r="C12" s="18"/>
      <c r="G12" s="64" t="s">
        <v>301</v>
      </c>
      <c r="H12" s="65">
        <f>+H9-H4</f>
        <v>106511.4</v>
      </c>
    </row>
    <row r="13" spans="1:10" s="26" customFormat="1" ht="24.75" customHeight="1" thickBot="1" x14ac:dyDescent="0.3">
      <c r="A13" s="21"/>
      <c r="B13" s="18"/>
      <c r="C13" s="18"/>
      <c r="D13" s="10"/>
      <c r="E13" s="10"/>
      <c r="F13" s="10"/>
      <c r="G13" s="64" t="s">
        <v>302</v>
      </c>
      <c r="H13" s="25">
        <f>+(((H12/12)*7)+(H12*4))</f>
        <v>488177.25</v>
      </c>
    </row>
  </sheetData>
  <mergeCells count="2">
    <mergeCell ref="A1:H1"/>
    <mergeCell ref="A6:H6"/>
  </mergeCells>
  <printOptions horizontalCentered="1"/>
  <pageMargins left="0.59055118110236227" right="0.59055118110236227" top="0.94488188976377963" bottom="0.55118110236220474" header="0" footer="0"/>
  <pageSetup paperSize="9" fitToHeight="3"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PAGO ACTUAL</vt:lpstr>
      <vt:lpstr>PAGO ORDENAZA 211</vt:lpstr>
      <vt:lpstr>RAZON SOCIAL</vt:lpstr>
      <vt:lpstr>PAGO ACTUAL Y PROYECCION JUB</vt:lpstr>
      <vt:lpstr>PAGO ORDENAZA 211 2022</vt:lpstr>
      <vt:lpstr>'PAGO ACTUAL'!Área_de_impresión</vt:lpstr>
      <vt:lpstr>'PAGO ACTUAL Y PROYECCION JUB'!Área_de_impresión</vt:lpstr>
      <vt:lpstr>'PAGO ORDENAZA 211'!Área_de_impresión</vt:lpstr>
      <vt:lpstr>'PAGO ORDENAZA 211 2022'!Área_de_impresión</vt:lpstr>
      <vt:lpstr>'RAZON SOCIAL'!Área_de_impresión</vt:lpstr>
      <vt:lpstr>'PAGO ACTUAL'!Títulos_a_imprimir</vt:lpstr>
      <vt:lpstr>'PAGO ACTUAL Y PROYECCION JUB'!Títulos_a_imprimir</vt:lpstr>
      <vt:lpstr>'PAGO ORDENAZA 211'!Títulos_a_imprimir</vt:lpstr>
      <vt:lpstr>'PAGO ORDENAZA 211 2022'!Títulos_a_imprimir</vt:lpstr>
      <vt:lpstr>'RAZON SOCIAL'!Títulos_a_imprimir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Jacho</dc:creator>
  <cp:lastModifiedBy>Dalila Gaibor</cp:lastModifiedBy>
  <cp:lastPrinted>2022-05-24T22:48:58Z</cp:lastPrinted>
  <dcterms:created xsi:type="dcterms:W3CDTF">2017-03-28T18:49:12Z</dcterms:created>
  <dcterms:modified xsi:type="dcterms:W3CDTF">2022-06-07T19:41:10Z</dcterms:modified>
</cp:coreProperties>
</file>