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OneDrive - Empresa Publica Metropolitana Metro de Quito\Información Comisión de Presupuesto\"/>
    </mc:Choice>
  </mc:AlternateContent>
  <xr:revisionPtr revIDLastSave="0" documentId="8_{CCB460F9-6286-44FE-AE53-796B99676459}" xr6:coauthVersionLast="47" xr6:coauthVersionMax="47" xr10:uidLastSave="{00000000-0000-0000-0000-000000000000}"/>
  <bookViews>
    <workbookView xWindow="-120" yWindow="-120" windowWidth="20730" windowHeight="11160" xr2:uid="{547F7945-A9EF-47AB-886D-FF8792D094CA}"/>
  </bookViews>
  <sheets>
    <sheet name="RESUMEN ARRASTRE" sheetId="2" r:id="rId1"/>
    <sheet name="PRESUP-405 MILL- ANALISIS 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__123Graph_ACHART_1" hidden="1">[1]References!$J$174:$AM$174</definedName>
    <definedName name="_10__123Graph_ACHART_5" hidden="1">[1]References!$F$158:$AC$158</definedName>
    <definedName name="_11__123Graph_ACHART_6" hidden="1">[1]References!$F$166:$Q$166</definedName>
    <definedName name="_13__123Graph_ACHART_9" hidden="1">[2]RefG!#REF!</definedName>
    <definedName name="_13_123Graph_ACHART_10" hidden="1">[2]RefG!#REF!</definedName>
    <definedName name="_13_123Graph_ACHART_120" hidden="1">[2]RefG!#REF!</definedName>
    <definedName name="_14__123Graph_BCHART_1" hidden="1">[1]References!$J$176:$AM$176</definedName>
    <definedName name="_16__123Graph_BCHART_10" hidden="1">[2]RefG!#REF!</definedName>
    <definedName name="_18__123Graph_BCHART_12" hidden="1">[2]RefG!#REF!</definedName>
    <definedName name="_20__123Graph_BCHART_17" hidden="1">[2]RefG!#REF!</definedName>
    <definedName name="_21__123Graph_BCHART_5" hidden="1">[1]References!$F$159:$AC$159</definedName>
    <definedName name="_22__123Graph_BCHART_6" hidden="1">[1]References!$F$167:$Q$167</definedName>
    <definedName name="_23__123Graph_BCHART_7" hidden="1">[1]References!$J$188:$AG$188</definedName>
    <definedName name="_24__123Graph_BCHART_8" hidden="1">[1]References!$C$184:$AS$184</definedName>
    <definedName name="_26__123Graph_BCHART_9" hidden="1">[2]RefG!#REF!</definedName>
    <definedName name="_27__123Graph_CCHART_1" hidden="1">[1]References!$J$177:$AM$177</definedName>
    <definedName name="_29__123Graph_CCHART_10" hidden="1">[2]RefG!#REF!</definedName>
    <definedName name="_3__123Graph_ACHART_11" hidden="1">[2]RefG!#REF!</definedName>
    <definedName name="_31__123Graph_CCHART_11" hidden="1">[2]RefG!#REF!</definedName>
    <definedName name="_33__123Graph_CCHART_12" hidden="1">[2]RefG!#REF!</definedName>
    <definedName name="_35__123Graph_CCHART_21" hidden="1">[2]RefG!#REF!</definedName>
    <definedName name="_37__123Graph_CCHART_22" hidden="1">[2]RefG!#REF!</definedName>
    <definedName name="_38__123Graph_CCHART_7" hidden="1">[1]References!$J$189:$AG$189</definedName>
    <definedName name="_40__123Graph_CCHART_9" hidden="1">[2]RefG!#REF!</definedName>
    <definedName name="_41__123Graph_DCHART_1" hidden="1">[1]References!$J$178:$AM$178</definedName>
    <definedName name="_43__123Graph_DCHART_10" hidden="1">[2]RefG!#REF!</definedName>
    <definedName name="_45__123Graph_DCHART_11" hidden="1">[2]RefG!#REF!</definedName>
    <definedName name="_47__123Graph_DCHART_12" hidden="1">[2]RefG!#REF!</definedName>
    <definedName name="_47_123Graph_Dchart_13" hidden="1">[2]RefG!#REF!</definedName>
    <definedName name="_49__123Graph_DCHART_21" hidden="1">[2]RefG!#REF!</definedName>
    <definedName name="_5__123Graph_ACHART_17" hidden="1">[2]RefG!#REF!</definedName>
    <definedName name="_5_123Graph_achart_18" hidden="1">[2]RefG!#REF!</definedName>
    <definedName name="_51__123Graph_DCHART_22" hidden="1">[2]RefG!#REF!</definedName>
    <definedName name="_52__123Graph_DCHART_7" hidden="1">[1]References!$J$190:$AG$190</definedName>
    <definedName name="_54__123Graph_DCHART_9" hidden="1">[2]RefG!#REF!</definedName>
    <definedName name="_55__123Graph_ECHART_1" hidden="1">[1]References!$J$179:$AM$179</definedName>
    <definedName name="_57__123Graph_ECHART_10" hidden="1">[2]RefG!#REF!</definedName>
    <definedName name="_59__123Graph_ECHART_12" hidden="1">[2]RefG!#REF!</definedName>
    <definedName name="_6__123Graph_ACHART_2" hidden="1">[1]References!$F$152:$AM$152</definedName>
    <definedName name="_61__123Graph_ECHART_22" hidden="1">[2]RefG!#REF!</definedName>
    <definedName name="_62__123Graph_ECHART_7" hidden="1">[1]References!$J$191:$AG$191</definedName>
    <definedName name="_64__123Graph_ECHART_9" hidden="1">[2]RefG!#REF!</definedName>
    <definedName name="_65__123Graph_FCHART_1" hidden="1">[1]References!$J$180:$AM$180</definedName>
    <definedName name="_67__123Graph_FCHART_22" hidden="1">[2]RefG!#REF!</definedName>
    <definedName name="_69__123Graph_FCHART_9" hidden="1">[2]RefG!#REF!</definedName>
    <definedName name="_70__123Graph_XCHART_1" hidden="1">[1]References!$J$150:$AM$150</definedName>
    <definedName name="_71__123Graph_XCHART_2" hidden="1">[1]References!$F$150:$AM$150</definedName>
    <definedName name="_72__123Graph_XCHART_3" hidden="1">[1]References!$C$183:$AS$183</definedName>
    <definedName name="_73__123Graph_XCHART_5" hidden="1">[1]References!$F$150:$AC$150</definedName>
    <definedName name="_74__123Graph_XCHART_6" hidden="1">[1]References!$F$165:$Q$165</definedName>
    <definedName name="_75__123Graph_XCHART_7" hidden="1">[1]References!$J$187:$AM$187</definedName>
    <definedName name="_76__123Graph_XCHART_8" hidden="1">[1]References!$C$183:$AS$183</definedName>
    <definedName name="_8__123Graph_ACHART_21" hidden="1">[2]RefG!#REF!</definedName>
    <definedName name="_9__123Graph_ACHART_3" hidden="1">[1]References!$C$184:$AS$184</definedName>
    <definedName name="_Order1" hidden="1">255</definedName>
    <definedName name="_Table1_Out" hidden="1">'[2]IRR sponsor'!#REF!</definedName>
    <definedName name="AccDepr">[3]Sensitivities!#REF!</definedName>
    <definedName name="AccRec">[3]Sensitivities!#REF!</definedName>
    <definedName name="Add_Del">#REF!</definedName>
    <definedName name="AdjPeriod">[4]Sensitivities!$M$33</definedName>
    <definedName name="Advertising">#REF!</definedName>
    <definedName name="Aircraft_and_cargo_handling">#REF!</definedName>
    <definedName name="AppGAnt">[3]Sensitivities!#REF!</definedName>
    <definedName name="_xlnm.Print_Area" localSheetId="1">'PRESUP-405 MILL- ANALISIS '!$B$3:$L$67</definedName>
    <definedName name="_xlnm.Print_Area" localSheetId="0">'RESUMEN ARRASTRE'!$B$3:$H$24</definedName>
    <definedName name="Asset_Replacement_reserve">#REF!</definedName>
    <definedName name="ATCDom">#REF!</definedName>
    <definedName name="ATCInt">#REF!</definedName>
    <definedName name="Banking_and_foreign_currency_exchange">#REF!</definedName>
    <definedName name="Bus__Taxi_and_Limo_Operations">#REF!</definedName>
    <definedName name="Car_parking">#REF!</definedName>
    <definedName name="Car_rental__tour_operator__hotel_desk">#REF!</definedName>
    <definedName name="CaseName">[4]Sensitivities!$B$33</definedName>
    <definedName name="Catering">#REF!</definedName>
    <definedName name="CenGovtPMT">[3]Sensitivities!#REF!</definedName>
    <definedName name="CES">[3]CES!#REF!</definedName>
    <definedName name="CFRDom">#REF!</definedName>
    <definedName name="CFRInt">#REF!</definedName>
    <definedName name="Chart_22" hidden="1">[2]RefG!#REF!</definedName>
    <definedName name="COD">[4]Sensitivities!$O$33</definedName>
    <definedName name="Concession_fee">'[5]Calculations (Annual)'!#REF!</definedName>
    <definedName name="CorpaqPMT">[3]Sensitivities!#REF!</definedName>
    <definedName name="CorpaqShrEBIT">[4]Sensitivities!#REF!</definedName>
    <definedName name="DE">[3]Sensitivities!#REF!</definedName>
    <definedName name="Departure_Check_in_Counter_Charges">#REF!</definedName>
    <definedName name="DeprPer">[3]Sensitivities!#REF!</definedName>
    <definedName name="Financing">#REF!</definedName>
    <definedName name="FOperFee">[3]Sensitivities!#REF!</definedName>
    <definedName name="Free_zone_franchise_fee">#REF!</definedName>
    <definedName name="Fuel_levy">#REF!</definedName>
    <definedName name="FVR">[3]Sensitivities!#REF!</definedName>
    <definedName name="HeatContent">[3]Sensitivities!#REF!</definedName>
    <definedName name="Incorp_Rate">#REF!</definedName>
    <definedName name="Incorp_Rate1">#REF!</definedName>
    <definedName name="Incr2010">[3]Sensitivities!#REF!</definedName>
    <definedName name="Inflation">[6]INPUT!$C$4</definedName>
    <definedName name="Input_Cargo">#REF!</definedName>
    <definedName name="Input_Cat_Dom">#REF!</definedName>
    <definedName name="Input_Cat_Int">#REF!</definedName>
    <definedName name="Input_FL">#REF!</definedName>
    <definedName name="Input_RW">#REF!</definedName>
    <definedName name="Insurance">#REF!</definedName>
    <definedName name="Jet_bridge_fee">#REF!</definedName>
    <definedName name="Landing_fee">#REF!</definedName>
    <definedName name="Leases_for_Cargo_Buildings__hangars__GA">#REF!</definedName>
    <definedName name="LegalRed">[3]Sensitivities!#REF!</definedName>
    <definedName name="M_Plan">#REF!</definedName>
    <definedName name="Managements_Fees">#REF!</definedName>
    <definedName name="MktGrwt">[3]Sensitivities!#REF!</definedName>
    <definedName name="MktGrwt_Date">[3]Sensitivities!#REF!</definedName>
    <definedName name="MPlan">[3]Sensitivities!#REF!</definedName>
    <definedName name="Night_lighting_surcharge">#REF!</definedName>
    <definedName name="NTP">[4]Sensitivities!$C$33</definedName>
    <definedName name="Operating_Costs__Salaries__Maintenance_and_Utiliites">'[5]Calculations (Annual)'!#REF!</definedName>
    <definedName name="Other_income">#REF!</definedName>
    <definedName name="Output_Cargo1">#REF!</definedName>
    <definedName name="Output_Cargo2">#REF!</definedName>
    <definedName name="Output_Cargo3">#REF!</definedName>
    <definedName name="Output_Cargo4">#REF!</definedName>
    <definedName name="Output_Cargo5">#REF!</definedName>
    <definedName name="Output_Cat1">#REF!</definedName>
    <definedName name="Output_Cat2">#REF!</definedName>
    <definedName name="Output_Cat3">#REF!</definedName>
    <definedName name="Output_Cat4">#REF!</definedName>
    <definedName name="Output_Cat5">#REF!</definedName>
    <definedName name="Output_FL1">#REF!</definedName>
    <definedName name="Output_FL2">#REF!</definedName>
    <definedName name="Output_FL3">#REF!</definedName>
    <definedName name="Output_FL4">#REF!</definedName>
    <definedName name="Output_FL5">#REF!</definedName>
    <definedName name="Output_RW1">#REF!</definedName>
    <definedName name="Output_RW5">#REF!</definedName>
    <definedName name="Parking_fee">#REF!</definedName>
    <definedName name="Passenger_departure_fees">#REF!</definedName>
    <definedName name="Passenger_Terminal_Fee">#REF!</definedName>
    <definedName name="Real_rates">#REF!</definedName>
    <definedName name="Reorganization_expenses">'[5]Calculations (Annual)'!#REF!</definedName>
    <definedName name="Retail_Revenue">#REF!</definedName>
    <definedName name="RevAdjDate">[4]Sensitivities!$K$33</definedName>
    <definedName name="Revenues">#REF!</definedName>
    <definedName name="Scnd_Phase">#REF!</definedName>
    <definedName name="SIoNo">'[7]1.1 y 1.2'!$O$1:$O$2</definedName>
    <definedName name="Space_rental">#REF!</definedName>
    <definedName name="TariffAdjMech">[4]Sensitivities!$L$33</definedName>
    <definedName name="Tax_Rates">'[5]Calculations (Annual)'!#REF!</definedName>
    <definedName name="Traffic1">#REF!</definedName>
    <definedName name="TrafficFrcst">[3]Sensitivities!#REF!</definedName>
    <definedName name="TUTDom">#REF!</definedName>
    <definedName name="TUTI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66" i="1"/>
  <c r="I59" i="1"/>
  <c r="J58" i="1"/>
  <c r="I56" i="1"/>
  <c r="I55" i="1" s="1"/>
  <c r="J30" i="1"/>
  <c r="I24" i="1"/>
  <c r="I23" i="1" s="1"/>
  <c r="J42" i="1" l="1"/>
  <c r="J61" i="1"/>
  <c r="J21" i="1"/>
  <c r="J54" i="1"/>
  <c r="J24" i="1"/>
  <c r="I49" i="1"/>
  <c r="J25" i="1"/>
  <c r="J41" i="1"/>
  <c r="J22" i="1"/>
  <c r="J26" i="1"/>
  <c r="J62" i="1"/>
  <c r="I48" i="1"/>
  <c r="I53" i="1"/>
  <c r="I51" i="1" s="1"/>
  <c r="J57" i="1"/>
  <c r="J56" i="1"/>
  <c r="I11" i="1"/>
  <c r="J45" i="1"/>
  <c r="I47" i="1" l="1"/>
  <c r="J55" i="1"/>
  <c r="J23" i="1"/>
  <c r="J52" i="1"/>
  <c r="J60" i="1"/>
  <c r="J59" i="1" s="1"/>
  <c r="I20" i="1"/>
  <c r="I40" i="1"/>
  <c r="I39" i="1" s="1"/>
  <c r="I44" i="1"/>
  <c r="I43" i="1" s="1"/>
  <c r="J50" i="1"/>
  <c r="J47" i="1" s="1"/>
  <c r="J46" i="1"/>
  <c r="J53" i="1"/>
  <c r="I65" i="1"/>
  <c r="J29" i="1"/>
  <c r="M64" i="1" s="1"/>
  <c r="J51" i="1" l="1"/>
  <c r="I28" i="1"/>
  <c r="I27" i="1" s="1"/>
  <c r="I19" i="1"/>
  <c r="L64" i="1"/>
  <c r="J65" i="1"/>
  <c r="J44" i="1"/>
  <c r="J43" i="1" s="1"/>
  <c r="J20" i="1"/>
  <c r="J66" i="1"/>
  <c r="J40" i="1"/>
  <c r="J39" i="1" s="1"/>
  <c r="I64" i="1" l="1"/>
  <c r="I63" i="1" s="1"/>
  <c r="J19" i="1"/>
  <c r="J28" i="1"/>
  <c r="J27" i="1" l="1"/>
  <c r="N64" i="1"/>
  <c r="O64" i="1" s="1"/>
  <c r="J64" i="1"/>
  <c r="J63" i="1" s="1"/>
</calcChain>
</file>

<file path=xl/sharedStrings.xml><?xml version="1.0" encoding="utf-8"?>
<sst xmlns="http://schemas.openxmlformats.org/spreadsheetml/2006/main" count="102" uniqueCount="46">
  <si>
    <t>MUNICIPIO DEL DISTRITO METROPOLITANO DE QUITO</t>
  </si>
  <si>
    <t>PROYECTO METRO</t>
  </si>
  <si>
    <t>REFORMA PROGRAMACIÓN AÑO 2021</t>
  </si>
  <si>
    <t>GASTOS</t>
  </si>
  <si>
    <t>PARTIDA</t>
  </si>
  <si>
    <t>CONCEPTO</t>
  </si>
  <si>
    <t>FUENTES</t>
  </si>
  <si>
    <t>TOTAL</t>
  </si>
  <si>
    <t>EJECUCIÓN ESPERADA</t>
  </si>
  <si>
    <t>POR EJECUTAR - ARRASTRE</t>
  </si>
  <si>
    <t>001</t>
  </si>
  <si>
    <t>002</t>
  </si>
  <si>
    <t>GOBIERNO</t>
  </si>
  <si>
    <t>CREDITO EXTERNO</t>
  </si>
  <si>
    <t>MUNICIPIO</t>
  </si>
  <si>
    <t>FISCALIZACIÓN (ENMIENDA 1)</t>
  </si>
  <si>
    <t>FISCALIZACIÓN</t>
  </si>
  <si>
    <t>ANTICIPO ByS</t>
  </si>
  <si>
    <t>IVA FISCALIZACIÓN</t>
  </si>
  <si>
    <t>FISCALIZACIÓN (ENMIENDA 2)</t>
  </si>
  <si>
    <t>FISCALIZACIÓN (ENMIENDA 4)</t>
  </si>
  <si>
    <t>FISCALIZACIÓN (ENMIENDA 5)</t>
  </si>
  <si>
    <t>OBRAS PÚBLICAS DE TRANS. Y VIAS</t>
  </si>
  <si>
    <t>ANTICIPO OBRA</t>
  </si>
  <si>
    <t>IVA OBRA CIVIL</t>
  </si>
  <si>
    <t xml:space="preserve"> </t>
  </si>
  <si>
    <t>GERENCIA DE PROYECTO (CONTRATO)</t>
  </si>
  <si>
    <t>GERENCIA DE PROYECTO</t>
  </si>
  <si>
    <t>IVA GERENCIA DE PROYECTO</t>
  </si>
  <si>
    <t>GERENCIA DE PROYECTO (ENMIENDA 1)</t>
  </si>
  <si>
    <t>GERENCIA DE PROYECTO (ENMIENDA 3)</t>
  </si>
  <si>
    <t>GERENCIA DE PROYECTO (ENMIENDA 4)</t>
  </si>
  <si>
    <t>MATERIAL RODANTE</t>
  </si>
  <si>
    <t>IVA MATERIAL RODANTE</t>
  </si>
  <si>
    <t>CONSULTORIAS</t>
  </si>
  <si>
    <t>IVA CONSULTORIAS</t>
  </si>
  <si>
    <t>PLAN ACCION CORRECTIVA</t>
  </si>
  <si>
    <t>Costas Judiciales, trámites Notarías, legalización de documentos y arreglos extrajudiciales</t>
  </si>
  <si>
    <t>IVA</t>
  </si>
  <si>
    <t>EXPROPIACIONES</t>
  </si>
  <si>
    <t>IVA EXPROPIACIONES</t>
  </si>
  <si>
    <t>RESUMEN</t>
  </si>
  <si>
    <t>GASTO PLMQ</t>
  </si>
  <si>
    <t>ANTICIPO</t>
  </si>
  <si>
    <t>EJECUCION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</si>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</sst>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43" fontId="3" fillId="0" borderId="0" xfId="1" applyFont="1"/>
    <xf numFmtId="4" fontId="2" fillId="2" borderId="8" xfId="1" applyNumberFormat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12" xfId="1" applyNumberFormat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1" applyNumberFormat="1" applyFont="1" applyFill="1" applyBorder="1" applyAlignment="1">
      <alignment vertical="center"/>
    </xf>
    <xf numFmtId="4" fontId="2" fillId="3" borderId="14" xfId="1" applyNumberFormat="1" applyFont="1" applyFill="1" applyBorder="1" applyAlignment="1">
      <alignment vertical="center"/>
    </xf>
    <xf numFmtId="4" fontId="2" fillId="3" borderId="15" xfId="1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43" fontId="3" fillId="0" borderId="16" xfId="1" applyFont="1" applyBorder="1"/>
    <xf numFmtId="43" fontId="3" fillId="0" borderId="17" xfId="1" applyFont="1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 indent="1"/>
    </xf>
    <xf numFmtId="4" fontId="3" fillId="0" borderId="20" xfId="1" applyNumberFormat="1" applyFont="1" applyFill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3" fillId="0" borderId="22" xfId="1" applyNumberFormat="1" applyFont="1" applyFill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2" fillId="3" borderId="23" xfId="1" applyNumberFormat="1" applyFont="1" applyFill="1" applyBorder="1" applyAlignment="1">
      <alignment vertical="center"/>
    </xf>
    <xf numFmtId="4" fontId="2" fillId="3" borderId="24" xfId="1" applyNumberFormat="1" applyFont="1" applyFill="1" applyBorder="1" applyAlignment="1">
      <alignment vertical="center"/>
    </xf>
    <xf numFmtId="43" fontId="3" fillId="0" borderId="25" xfId="1" applyFont="1" applyBorder="1"/>
    <xf numFmtId="43" fontId="3" fillId="0" borderId="26" xfId="1" applyFont="1" applyBorder="1"/>
    <xf numFmtId="43" fontId="3" fillId="0" borderId="27" xfId="1" applyFont="1" applyBorder="1"/>
    <xf numFmtId="43" fontId="3" fillId="0" borderId="28" xfId="1" applyFont="1" applyBorder="1"/>
    <xf numFmtId="43" fontId="3" fillId="0" borderId="29" xfId="1" applyFont="1" applyBorder="1"/>
    <xf numFmtId="43" fontId="3" fillId="0" borderId="30" xfId="1" applyFont="1" applyBorder="1"/>
    <xf numFmtId="4" fontId="2" fillId="3" borderId="16" xfId="1" applyNumberFormat="1" applyFont="1" applyFill="1" applyBorder="1" applyAlignment="1">
      <alignment vertical="center"/>
    </xf>
    <xf numFmtId="4" fontId="2" fillId="3" borderId="31" xfId="1" applyNumberFormat="1" applyFont="1" applyFill="1" applyBorder="1" applyAlignment="1">
      <alignment vertical="center"/>
    </xf>
    <xf numFmtId="165" fontId="3" fillId="0" borderId="22" xfId="1" applyNumberFormat="1" applyFont="1" applyFill="1" applyBorder="1" applyAlignment="1">
      <alignment vertical="center"/>
    </xf>
    <xf numFmtId="43" fontId="0" fillId="0" borderId="0" xfId="0" applyNumberFormat="1"/>
    <xf numFmtId="4" fontId="5" fillId="0" borderId="21" xfId="0" applyNumberFormat="1" applyFont="1" applyBorder="1" applyAlignment="1">
      <alignment vertical="center"/>
    </xf>
    <xf numFmtId="165" fontId="3" fillId="0" borderId="20" xfId="1" applyNumberFormat="1" applyFont="1" applyFill="1" applyBorder="1" applyAlignment="1">
      <alignment vertical="center"/>
    </xf>
    <xf numFmtId="4" fontId="0" fillId="0" borderId="0" xfId="0" applyNumberFormat="1"/>
    <xf numFmtId="43" fontId="3" fillId="0" borderId="28" xfId="1" applyFont="1" applyFill="1" applyBorder="1"/>
    <xf numFmtId="4" fontId="3" fillId="0" borderId="26" xfId="0" applyNumberFormat="1" applyFont="1" applyBorder="1"/>
    <xf numFmtId="4" fontId="3" fillId="0" borderId="28" xfId="0" applyNumberFormat="1" applyFont="1" applyBorder="1"/>
    <xf numFmtId="4" fontId="3" fillId="0" borderId="30" xfId="0" applyNumberFormat="1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9" xfId="0" applyFont="1" applyBorder="1"/>
    <xf numFmtId="4" fontId="2" fillId="3" borderId="4" xfId="1" applyNumberFormat="1" applyFont="1" applyFill="1" applyBorder="1" applyAlignment="1">
      <alignment vertical="center"/>
    </xf>
    <xf numFmtId="4" fontId="2" fillId="3" borderId="32" xfId="1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 indent="1"/>
    </xf>
    <xf numFmtId="4" fontId="3" fillId="0" borderId="8" xfId="1" applyNumberFormat="1" applyFont="1" applyFill="1" applyBorder="1" applyAlignment="1">
      <alignment vertical="center"/>
    </xf>
    <xf numFmtId="4" fontId="3" fillId="0" borderId="9" xfId="1" applyNumberFormat="1" applyFont="1" applyFill="1" applyBorder="1" applyAlignment="1">
      <alignment vertical="center"/>
    </xf>
    <xf numFmtId="4" fontId="3" fillId="0" borderId="10" xfId="1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26" xfId="1" applyNumberFormat="1" applyFont="1" applyFill="1" applyBorder="1" applyAlignment="1">
      <alignment vertical="center"/>
    </xf>
    <xf numFmtId="4" fontId="3" fillId="0" borderId="21" xfId="1" applyNumberFormat="1" applyFont="1" applyFill="1" applyBorder="1" applyAlignment="1">
      <alignment vertical="center"/>
    </xf>
    <xf numFmtId="4" fontId="3" fillId="0" borderId="28" xfId="1" applyNumberFormat="1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 indent="1"/>
    </xf>
    <xf numFmtId="4" fontId="3" fillId="0" borderId="35" xfId="1" applyNumberFormat="1" applyFont="1" applyFill="1" applyBorder="1" applyAlignment="1">
      <alignment vertical="center"/>
    </xf>
    <xf numFmtId="4" fontId="3" fillId="0" borderId="36" xfId="1" applyNumberFormat="1" applyFont="1" applyFill="1" applyBorder="1" applyAlignment="1">
      <alignment vertical="center"/>
    </xf>
    <xf numFmtId="4" fontId="3" fillId="0" borderId="37" xfId="1" applyNumberFormat="1" applyFont="1" applyFill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" fontId="3" fillId="0" borderId="30" xfId="1" applyNumberFormat="1" applyFont="1" applyFill="1" applyBorder="1" applyAlignment="1">
      <alignment vertical="center"/>
    </xf>
    <xf numFmtId="43" fontId="0" fillId="0" borderId="39" xfId="0" applyNumberFormat="1" applyBorder="1"/>
    <xf numFmtId="43" fontId="3" fillId="0" borderId="12" xfId="0" applyNumberFormat="1" applyFont="1" applyBorder="1"/>
    <xf numFmtId="43" fontId="3" fillId="0" borderId="32" xfId="0" applyNumberFormat="1" applyFont="1" applyBorder="1"/>
    <xf numFmtId="0" fontId="2" fillId="0" borderId="4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4" fontId="3" fillId="0" borderId="33" xfId="1" applyNumberFormat="1" applyFont="1" applyFill="1" applyBorder="1" applyAlignment="1">
      <alignment vertical="center"/>
    </xf>
    <xf numFmtId="4" fontId="3" fillId="0" borderId="42" xfId="1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4" fontId="3" fillId="0" borderId="34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11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U-FS-01\Proyectos\DS\Licitaciones\MetroII\PLIEGOS\1.%20Seccion%20IV%20-%20Formularios\E\Documents%20and%20Settings\usuario\Meus%20documentos\Economics%20&amp;%20Finance\Crystal%20Ball\Estreito\Estreito%20Crystal%20B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U-FS-01\Proyectos\DS\Licitaciones\MetroII\PLIEGOS\1.%20Seccion%20IV%20-%20Formularios\Z\WORKAREA\TT\_Taweelah%20A1\Model\3rd%20June%20subm\TF-T\Copy%20of%20TA1CdB%200106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9%2009%2015%20Quiport%20Financial%20Model%20IFRS%20-%20Draf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OD\AOD%2012%20OCT%2012%20estadisticas%20actualiz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fsegovia\Configuraci&#243;n%20local\Archivos%20temporales%20de%20Internet\Content.Outlook\EJDFZMM7\2007%2011%2008%20050818%20QAIR_comlpete%20semiannual%20financial%20model_LBC%20Cont%20Eqt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27\quiport%202007\Juanka\Budget\Quiport%20Budget%202007%20(2007-02-05)%20-%20Proposal%20to%20Sponsors%20v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%20MM%20-%20CAF%20-%2030-06-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trodequito-my.sharepoint.com/Users/jorge.sanchez/Downloads/Proyecci&#243;n%202021_refo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-Inflation"/>
      <sheetName val="CB Ass. &amp; For."/>
      <sheetName val="Inputs"/>
      <sheetName val="Results"/>
      <sheetName val="Calculations"/>
      <sheetName val="Finstats"/>
      <sheetName val="References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>
        <row r="150">
          <cell r="F150">
            <v>2003</v>
          </cell>
          <cell r="G150">
            <v>2004</v>
          </cell>
          <cell r="H150">
            <v>2005</v>
          </cell>
          <cell r="I150">
            <v>2006</v>
          </cell>
          <cell r="J150">
            <v>2007</v>
          </cell>
          <cell r="K150">
            <v>2008</v>
          </cell>
          <cell r="L150">
            <v>2009</v>
          </cell>
          <cell r="M150">
            <v>2010</v>
          </cell>
          <cell r="N150">
            <v>2011</v>
          </cell>
          <cell r="O150">
            <v>2012</v>
          </cell>
          <cell r="P150">
            <v>2013</v>
          </cell>
          <cell r="Q150">
            <v>2014</v>
          </cell>
          <cell r="R150">
            <v>2015</v>
          </cell>
          <cell r="S150">
            <v>2016</v>
          </cell>
          <cell r="T150">
            <v>2017</v>
          </cell>
          <cell r="U150">
            <v>2018</v>
          </cell>
          <cell r="V150">
            <v>2019</v>
          </cell>
          <cell r="W150">
            <v>2020</v>
          </cell>
          <cell r="X150">
            <v>2021</v>
          </cell>
          <cell r="Y150">
            <v>2022</v>
          </cell>
          <cell r="Z150">
            <v>2023</v>
          </cell>
          <cell r="AA150">
            <v>2024</v>
          </cell>
          <cell r="AB150">
            <v>2025</v>
          </cell>
          <cell r="AC150">
            <v>2026</v>
          </cell>
          <cell r="AD150">
            <v>2027</v>
          </cell>
          <cell r="AE150">
            <v>2028</v>
          </cell>
          <cell r="AF150">
            <v>2029</v>
          </cell>
          <cell r="AG150">
            <v>2030</v>
          </cell>
          <cell r="AH150">
            <v>2031</v>
          </cell>
          <cell r="AI150">
            <v>2032</v>
          </cell>
          <cell r="AJ150">
            <v>2033</v>
          </cell>
          <cell r="AK150">
            <v>2034</v>
          </cell>
          <cell r="AL150">
            <v>2035</v>
          </cell>
          <cell r="AM150">
            <v>2036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15.003863913284956</v>
          </cell>
          <cell r="J152">
            <v>50.390971151309046</v>
          </cell>
          <cell r="K152">
            <v>50.786154498008749</v>
          </cell>
          <cell r="L152">
            <v>49.593409720394007</v>
          </cell>
          <cell r="M152">
            <v>39.412516895980502</v>
          </cell>
          <cell r="N152">
            <v>19.831925146353043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13.284648505933747</v>
          </cell>
          <cell r="AC152">
            <v>31.658032948031025</v>
          </cell>
          <cell r="AD152">
            <v>48.370152789379908</v>
          </cell>
          <cell r="AE152">
            <v>63.176954352625849</v>
          </cell>
          <cell r="AF152">
            <v>76.393717747675794</v>
          </cell>
          <cell r="AG152">
            <v>88.138299591052657</v>
          </cell>
          <cell r="AH152">
            <v>98.331619302153115</v>
          </cell>
          <cell r="AI152">
            <v>107.45539062398362</v>
          </cell>
          <cell r="AJ152">
            <v>115.41664386873381</v>
          </cell>
          <cell r="AK152">
            <v>122.30540615717672</v>
          </cell>
          <cell r="AL152">
            <v>128.2057666969821</v>
          </cell>
          <cell r="AM152">
            <v>133.1962381549771</v>
          </cell>
        </row>
        <row r="158">
          <cell r="F158" t="str">
            <v>-</v>
          </cell>
          <cell r="G158" t="str">
            <v>-</v>
          </cell>
          <cell r="H158" t="str">
            <v>-</v>
          </cell>
          <cell r="I158" t="str">
            <v>-</v>
          </cell>
          <cell r="J158">
            <v>1.8950323800572693</v>
          </cell>
          <cell r="K158">
            <v>1.6499938212120986</v>
          </cell>
          <cell r="L158">
            <v>1.7268703782703378</v>
          </cell>
          <cell r="M158">
            <v>1.758796079009644</v>
          </cell>
          <cell r="N158">
            <v>1.8006490846446077</v>
          </cell>
          <cell r="O158">
            <v>1.847391350957708</v>
          </cell>
          <cell r="P158">
            <v>1.8902884186237932</v>
          </cell>
          <cell r="Q158">
            <v>1.938410966930886</v>
          </cell>
          <cell r="R158">
            <v>1.9896794539890157</v>
          </cell>
          <cell r="S158">
            <v>2.0434884491722078</v>
          </cell>
          <cell r="T158">
            <v>1.7006781756706062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Y158" t="str">
            <v>-</v>
          </cell>
          <cell r="Z158" t="str">
            <v>-</v>
          </cell>
          <cell r="AA158" t="str">
            <v>-</v>
          </cell>
          <cell r="AB158" t="str">
            <v>-</v>
          </cell>
          <cell r="AC158" t="str">
            <v>-</v>
          </cell>
        </row>
        <row r="159">
          <cell r="F159" t="str">
            <v>-</v>
          </cell>
          <cell r="G159" t="str">
            <v>-</v>
          </cell>
          <cell r="H159" t="str">
            <v>-</v>
          </cell>
          <cell r="I159" t="str">
            <v>-</v>
          </cell>
          <cell r="J159">
            <v>1.3</v>
          </cell>
          <cell r="K159">
            <v>1.3</v>
          </cell>
          <cell r="L159">
            <v>1.3</v>
          </cell>
          <cell r="M159">
            <v>1.3</v>
          </cell>
          <cell r="N159">
            <v>1.3</v>
          </cell>
          <cell r="O159">
            <v>1.3</v>
          </cell>
          <cell r="P159">
            <v>1.3</v>
          </cell>
          <cell r="Q159">
            <v>1.3</v>
          </cell>
          <cell r="R159">
            <v>1.3</v>
          </cell>
          <cell r="S159">
            <v>1.3</v>
          </cell>
          <cell r="T159">
            <v>1.3</v>
          </cell>
          <cell r="U159">
            <v>1.3</v>
          </cell>
          <cell r="V159">
            <v>1.3</v>
          </cell>
          <cell r="W159">
            <v>1.3</v>
          </cell>
          <cell r="X159">
            <v>1.3</v>
          </cell>
          <cell r="Y159">
            <v>1.3</v>
          </cell>
          <cell r="Z159">
            <v>1.3</v>
          </cell>
          <cell r="AA159">
            <v>1.3</v>
          </cell>
          <cell r="AB159">
            <v>1.3</v>
          </cell>
          <cell r="AC159">
            <v>1.3</v>
          </cell>
        </row>
        <row r="165">
          <cell r="F165">
            <v>27</v>
          </cell>
          <cell r="G165">
            <v>28</v>
          </cell>
          <cell r="H165">
            <v>29</v>
          </cell>
          <cell r="I165">
            <v>30</v>
          </cell>
          <cell r="J165">
            <v>31</v>
          </cell>
          <cell r="K165">
            <v>32.356000000000002</v>
          </cell>
          <cell r="L165">
            <v>33</v>
          </cell>
          <cell r="M165">
            <v>34</v>
          </cell>
          <cell r="N165">
            <v>35</v>
          </cell>
          <cell r="O165">
            <v>36</v>
          </cell>
          <cell r="P165">
            <v>37</v>
          </cell>
          <cell r="Q165">
            <v>38</v>
          </cell>
        </row>
        <row r="166">
          <cell r="F166">
            <v>0.15219606614930289</v>
          </cell>
          <cell r="G166">
            <v>0.1601354574659275</v>
          </cell>
          <cell r="H166">
            <v>0.16801606590119331</v>
          </cell>
          <cell r="I166">
            <v>0.17583702558675829</v>
          </cell>
          <cell r="J166">
            <v>0.18359692326263749</v>
          </cell>
          <cell r="K166">
            <v>0.19401873493231389</v>
          </cell>
          <cell r="L166">
            <v>0.19892632274093699</v>
          </cell>
          <cell r="M166">
            <v>0.20648105694202459</v>
          </cell>
          <cell r="N166">
            <v>0.2139664204910936</v>
          </cell>
          <cell r="O166">
            <v>0.221380807807422</v>
          </cell>
          <cell r="P166">
            <v>0.22872278769081619</v>
          </cell>
          <cell r="Q166">
            <v>0.23599113289988741</v>
          </cell>
        </row>
        <row r="167">
          <cell r="F167">
            <v>-6.6459106731857958</v>
          </cell>
          <cell r="G167">
            <v>-3.3195355160955322</v>
          </cell>
          <cell r="H167">
            <v>6.8068220752928203E-3</v>
          </cell>
          <cell r="I167">
            <v>3.3331491602461139</v>
          </cell>
          <cell r="J167">
            <v>6.6594914984169309</v>
          </cell>
          <cell r="K167">
            <v>11.17001170897659</v>
          </cell>
          <cell r="L167">
            <v>13.31209599197047</v>
          </cell>
          <cell r="M167">
            <v>16.63495522480391</v>
          </cell>
          <cell r="N167">
            <v>19.957814457637301</v>
          </cell>
          <cell r="O167">
            <v>23.280673690470731</v>
          </cell>
          <cell r="P167">
            <v>26.603532923304162</v>
          </cell>
          <cell r="Q167">
            <v>29.926392156137599</v>
          </cell>
        </row>
        <row r="174">
          <cell r="J174">
            <v>-29.213266353236467</v>
          </cell>
          <cell r="K174">
            <v>-36.920003078062628</v>
          </cell>
          <cell r="L174">
            <v>-36.497365917318213</v>
          </cell>
          <cell r="M174">
            <v>-35.65209159582939</v>
          </cell>
          <cell r="N174">
            <v>-35.65209159582939</v>
          </cell>
          <cell r="O174">
            <v>-35.65209159582939</v>
          </cell>
          <cell r="P174">
            <v>-37.034115111463642</v>
          </cell>
          <cell r="Q174">
            <v>-37.034115111463635</v>
          </cell>
          <cell r="R174">
            <v>-37.034115111463635</v>
          </cell>
          <cell r="S174">
            <v>-37.034115111463656</v>
          </cell>
          <cell r="T174">
            <v>-35.652091595829432</v>
          </cell>
          <cell r="U174">
            <v>-35.652091595829432</v>
          </cell>
          <cell r="V174">
            <v>-35.652091595829432</v>
          </cell>
          <cell r="W174">
            <v>-37.609958242977939</v>
          </cell>
          <cell r="X174">
            <v>-37.60995824297796</v>
          </cell>
          <cell r="Y174">
            <v>-37.714560940262196</v>
          </cell>
          <cell r="Z174">
            <v>-37.71456094026221</v>
          </cell>
          <cell r="AA174">
            <v>-35.755743359502041</v>
          </cell>
          <cell r="AB174">
            <v>-35.755743359502034</v>
          </cell>
          <cell r="AC174">
            <v>-35.755743359502056</v>
          </cell>
          <cell r="AD174">
            <v>-37.483272754044862</v>
          </cell>
          <cell r="AE174">
            <v>-37.483272754044862</v>
          </cell>
          <cell r="AF174">
            <v>-37.483272754044876</v>
          </cell>
          <cell r="AG174">
            <v>-37.483272754044876</v>
          </cell>
          <cell r="AH174">
            <v>-35.75574335950207</v>
          </cell>
          <cell r="AI174">
            <v>-35.755743359502084</v>
          </cell>
          <cell r="AJ174">
            <v>-35.755743359502084</v>
          </cell>
          <cell r="AK174">
            <v>-35.755743359502091</v>
          </cell>
          <cell r="AL174">
            <v>-35.755743359502098</v>
          </cell>
          <cell r="AM174">
            <v>-35.755743359502091</v>
          </cell>
        </row>
        <row r="176">
          <cell r="J176">
            <v>-30.201712134600363</v>
          </cell>
          <cell r="K176">
            <v>-49.308920000503186</v>
          </cell>
          <cell r="L176">
            <v>-46.960878314505095</v>
          </cell>
          <cell r="M176">
            <v>-44.724648036242741</v>
          </cell>
          <cell r="N176">
            <v>-42.594904817782087</v>
          </cell>
          <cell r="O176">
            <v>-40.566577851337634</v>
          </cell>
          <cell r="P176">
            <v>-38.634837795942879</v>
          </cell>
          <cell r="Q176">
            <v>-36.795085279040819</v>
          </cell>
          <cell r="R176">
            <v>-35.04293994561715</v>
          </cell>
          <cell r="S176">
            <v>-33.37423002880297</v>
          </cell>
          <cell r="T176">
            <v>-31.78498241711489</v>
          </cell>
          <cell r="U176">
            <v>-30.271413194683323</v>
          </cell>
          <cell r="V176">
            <v>-28.829918631945716</v>
          </cell>
          <cell r="W176">
            <v>-27.457066605353965</v>
          </cell>
          <cell r="X176">
            <v>-26.149588425666817</v>
          </cell>
          <cell r="Y176">
            <v>-24.904371055370891</v>
          </cell>
          <cell r="Z176">
            <v>-23.718449696700326</v>
          </cell>
          <cell r="AA176">
            <v>-22.589000732607566</v>
          </cell>
          <cell r="AB176">
            <v>-21.513335003878108</v>
          </cell>
          <cell r="AC176">
            <v>-20.488891406382319</v>
          </cell>
          <cell r="AD176">
            <v>-19.513230793219776</v>
          </cell>
          <cell r="AE176">
            <v>-18.584030167237419</v>
          </cell>
          <cell r="AF176">
            <v>-17.69907715009419</v>
          </cell>
          <cell r="AG176">
            <v>-16.856264714703329</v>
          </cell>
          <cell r="AH176">
            <v>-16.053586168510506</v>
          </cell>
          <cell r="AI176">
            <v>-15.28913037566328</v>
          </cell>
          <cell r="AJ176">
            <v>-14.561077206696071</v>
          </cell>
          <cell r="AK176">
            <v>-13.867693204896597</v>
          </cell>
          <cell r="AL176">
            <v>-13.207327459035659</v>
          </cell>
          <cell r="AM176">
            <v>-12.578407672633391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</row>
        <row r="178">
          <cell r="J178">
            <v>-154.18247068662771</v>
          </cell>
          <cell r="K178">
            <v>-140.78218608404268</v>
          </cell>
          <cell r="L178">
            <v>-127.36894131282705</v>
          </cell>
          <cell r="M178">
            <v>-113.93198895306259</v>
          </cell>
          <cell r="N178">
            <v>-100.98798553542798</v>
          </cell>
          <cell r="O178">
            <v>-88.55705322522077</v>
          </cell>
          <cell r="P178">
            <v>-75.670235180098757</v>
          </cell>
          <cell r="Q178">
            <v>-60.148943204152793</v>
          </cell>
          <cell r="R178">
            <v>-44.009489666380261</v>
          </cell>
          <cell r="S178">
            <v>-27.192845986744295</v>
          </cell>
          <cell r="T178">
            <v>-9.6107094866100162</v>
          </cell>
          <cell r="U178">
            <v>7.0943992371974396</v>
          </cell>
          <cell r="V178">
            <v>7.094399237197452</v>
          </cell>
          <cell r="W178">
            <v>7.0627582347731721</v>
          </cell>
          <cell r="X178">
            <v>7.0590493991564713</v>
          </cell>
          <cell r="Y178">
            <v>7.0573589192644164</v>
          </cell>
          <cell r="Z178">
            <v>7.0571607677662751</v>
          </cell>
          <cell r="AA178">
            <v>7.0888171381895848</v>
          </cell>
          <cell r="AB178">
            <v>7.0925277751835525</v>
          </cell>
          <cell r="AC178">
            <v>8.4703356682456743</v>
          </cell>
          <cell r="AD178">
            <v>10.347999666430491</v>
          </cell>
          <cell r="AE178">
            <v>12.07801281491118</v>
          </cell>
          <cell r="AF178">
            <v>13.613689732199019</v>
          </cell>
          <cell r="AG178">
            <v>14.984456969156819</v>
          </cell>
          <cell r="AH178">
            <v>16.230456472687536</v>
          </cell>
          <cell r="AI178">
            <v>17.290921895402192</v>
          </cell>
          <cell r="AJ178">
            <v>18.237187363856027</v>
          </cell>
          <cell r="AK178">
            <v>19.062883094863416</v>
          </cell>
          <cell r="AL178">
            <v>19.77734618737248</v>
          </cell>
          <cell r="AM178">
            <v>20.389297893887328</v>
          </cell>
        </row>
        <row r="179">
          <cell r="J179">
            <v>-34.395102096098462</v>
          </cell>
          <cell r="K179">
            <v>-57.189312010553472</v>
          </cell>
          <cell r="L179">
            <v>-59.595302514483684</v>
          </cell>
          <cell r="M179">
            <v>-61.600425804006534</v>
          </cell>
          <cell r="N179">
            <v>-63.858114187763611</v>
          </cell>
          <cell r="O179">
            <v>-66.063151227452977</v>
          </cell>
          <cell r="P179">
            <v>-68.112222751647579</v>
          </cell>
          <cell r="Q179">
            <v>-70.759782036806925</v>
          </cell>
          <cell r="R179">
            <v>-73.488250864664352</v>
          </cell>
          <cell r="S179">
            <v>-76.307267288123001</v>
          </cell>
          <cell r="T179">
            <v>-139.22594459252568</v>
          </cell>
          <cell r="U179">
            <v>-145.420295094247</v>
          </cell>
          <cell r="V179">
            <v>-145.91040324557773</v>
          </cell>
          <cell r="W179">
            <v>-145.70074033376423</v>
          </cell>
          <cell r="X179">
            <v>-146.14402191074822</v>
          </cell>
          <cell r="Y179">
            <v>-146.53125613640896</v>
          </cell>
          <cell r="Z179">
            <v>-146.93440202684761</v>
          </cell>
          <cell r="AA179">
            <v>-147.99517581804153</v>
          </cell>
          <cell r="AB179">
            <v>-148.36216378238751</v>
          </cell>
          <cell r="AC179">
            <v>-149.17892928917729</v>
          </cell>
          <cell r="AD179">
            <v>-149.56169966289082</v>
          </cell>
          <cell r="AE179">
            <v>-150.46583234620826</v>
          </cell>
          <cell r="AF179">
            <v>-151.28884652391491</v>
          </cell>
          <cell r="AG179">
            <v>-152.04146361251344</v>
          </cell>
          <cell r="AH179">
            <v>-153.32537414356401</v>
          </cell>
          <cell r="AI179">
            <v>-153.94584735685504</v>
          </cell>
          <cell r="AJ179">
            <v>-154.51511569357822</v>
          </cell>
          <cell r="AK179">
            <v>-155.03160280273258</v>
          </cell>
          <cell r="AL179">
            <v>-155.49904460777842</v>
          </cell>
          <cell r="AM179">
            <v>-155.92094091537018</v>
          </cell>
        </row>
        <row r="180">
          <cell r="J180">
            <v>79.729519281128944</v>
          </cell>
          <cell r="K180">
            <v>146.61968417537227</v>
          </cell>
          <cell r="L180">
            <v>159.93071230397317</v>
          </cell>
          <cell r="M180">
            <v>171.02408215805204</v>
          </cell>
          <cell r="N180">
            <v>183.62130685235516</v>
          </cell>
          <cell r="O180">
            <v>195.87552908931744</v>
          </cell>
          <cell r="P180">
            <v>207.2629921500054</v>
          </cell>
          <cell r="Q180">
            <v>221.97647735769422</v>
          </cell>
          <cell r="R180">
            <v>237.13960740103298</v>
          </cell>
          <cell r="S180">
            <v>252.80594457402449</v>
          </cell>
          <cell r="T180">
            <v>210.44067489707862</v>
          </cell>
          <cell r="U180">
            <v>222.46500234159635</v>
          </cell>
          <cell r="V180">
            <v>223.41638875300319</v>
          </cell>
          <cell r="W180">
            <v>223.00939604183574</v>
          </cell>
          <cell r="X180">
            <v>223.86988380892231</v>
          </cell>
          <cell r="Y180">
            <v>224.6215737763813</v>
          </cell>
          <cell r="Z180">
            <v>225.40415109311516</v>
          </cell>
          <cell r="AA180">
            <v>227.46330021719754</v>
          </cell>
          <cell r="AB180">
            <v>228.17568861857498</v>
          </cell>
          <cell r="AC180">
            <v>229.76117460234335</v>
          </cell>
          <cell r="AD180">
            <v>230.50419944543435</v>
          </cell>
          <cell r="AE180">
            <v>232.25928053658001</v>
          </cell>
          <cell r="AF180">
            <v>233.85689629330463</v>
          </cell>
          <cell r="AG180">
            <v>235.31785887705468</v>
          </cell>
          <cell r="AH180">
            <v>237.8101557902705</v>
          </cell>
          <cell r="AI180">
            <v>239.01460379254129</v>
          </cell>
          <cell r="AJ180">
            <v>240.11965409323932</v>
          </cell>
          <cell r="AK180">
            <v>241.12224671689188</v>
          </cell>
          <cell r="AL180">
            <v>242.02963375021608</v>
          </cell>
          <cell r="AM180">
            <v>242.84860893554134</v>
          </cell>
        </row>
        <row r="183">
          <cell r="C183">
            <v>1994</v>
          </cell>
          <cell r="D183">
            <v>1995</v>
          </cell>
          <cell r="E183">
            <v>1996</v>
          </cell>
          <cell r="F183">
            <v>1997</v>
          </cell>
          <cell r="G183">
            <v>1998</v>
          </cell>
          <cell r="H183">
            <v>1999</v>
          </cell>
          <cell r="I183">
            <v>2000</v>
          </cell>
          <cell r="J183">
            <v>2001</v>
          </cell>
          <cell r="K183">
            <v>2002</v>
          </cell>
          <cell r="L183">
            <v>2003</v>
          </cell>
          <cell r="M183">
            <v>2004</v>
          </cell>
          <cell r="N183">
            <v>2005</v>
          </cell>
          <cell r="O183">
            <v>2006</v>
          </cell>
          <cell r="P183">
            <v>2007</v>
          </cell>
          <cell r="Q183">
            <v>2008</v>
          </cell>
          <cell r="R183">
            <v>2009</v>
          </cell>
          <cell r="S183">
            <v>2010</v>
          </cell>
          <cell r="T183">
            <v>2011</v>
          </cell>
          <cell r="U183">
            <v>2012</v>
          </cell>
          <cell r="V183">
            <v>2013</v>
          </cell>
          <cell r="W183">
            <v>2014</v>
          </cell>
          <cell r="X183">
            <v>2015</v>
          </cell>
          <cell r="Y183">
            <v>2016</v>
          </cell>
          <cell r="Z183">
            <v>2017</v>
          </cell>
          <cell r="AA183">
            <v>2018</v>
          </cell>
          <cell r="AB183">
            <v>2019</v>
          </cell>
          <cell r="AC183">
            <v>2020</v>
          </cell>
          <cell r="AD183">
            <v>2021</v>
          </cell>
          <cell r="AE183">
            <v>2022</v>
          </cell>
          <cell r="AF183">
            <v>2023</v>
          </cell>
          <cell r="AG183">
            <v>2024</v>
          </cell>
          <cell r="AH183">
            <v>2025</v>
          </cell>
          <cell r="AI183">
            <v>2026</v>
          </cell>
          <cell r="AJ183">
            <v>2027</v>
          </cell>
          <cell r="AK183">
            <v>2028</v>
          </cell>
          <cell r="AL183">
            <v>2029</v>
          </cell>
          <cell r="AM183">
            <v>2030</v>
          </cell>
          <cell r="AN183">
            <v>2031</v>
          </cell>
          <cell r="AO183">
            <v>2032</v>
          </cell>
          <cell r="AP183">
            <v>2033</v>
          </cell>
          <cell r="AQ183">
            <v>2034</v>
          </cell>
          <cell r="AR183">
            <v>2035</v>
          </cell>
          <cell r="AS183">
            <v>2036</v>
          </cell>
        </row>
        <row r="184">
          <cell r="C184">
            <v>0.84599999999999997</v>
          </cell>
          <cell r="D184">
            <v>0.97250000000000003</v>
          </cell>
          <cell r="E184">
            <v>1.0394000000000001</v>
          </cell>
          <cell r="F184">
            <v>1.1164000000000001</v>
          </cell>
          <cell r="G184">
            <v>1.2087000000000001</v>
          </cell>
          <cell r="H184">
            <v>1.7889999999999999</v>
          </cell>
          <cell r="I184">
            <v>1.9554</v>
          </cell>
          <cell r="J184">
            <v>2.3203999999999998</v>
          </cell>
          <cell r="K184">
            <v>2.8689999999999998</v>
          </cell>
          <cell r="L184">
            <v>3.1909999999999989</v>
          </cell>
          <cell r="M184">
            <v>3.3581999999999979</v>
          </cell>
          <cell r="N184">
            <v>3.4728999999999992</v>
          </cell>
          <cell r="O184">
            <v>3.6489999999999978</v>
          </cell>
          <cell r="P184">
            <v>3.7288787131765777</v>
          </cell>
          <cell r="Q184">
            <v>3.8105060174243421</v>
          </cell>
          <cell r="R184">
            <v>3.8939201904096761</v>
          </cell>
          <cell r="S184">
            <v>3.97916034771914</v>
          </cell>
          <cell r="T184">
            <v>4.0662664612020354</v>
          </cell>
          <cell r="U184">
            <v>4.1552793777144794</v>
          </cell>
          <cell r="V184">
            <v>4.2462408382738159</v>
          </cell>
          <cell r="W184">
            <v>4.3391934976323148</v>
          </cell>
          <cell r="X184">
            <v>4.4341809442793583</v>
          </cell>
          <cell r="Y184">
            <v>4.5312477208814821</v>
          </cell>
          <cell r="Z184">
            <v>4.6304393451698722</v>
          </cell>
          <cell r="AA184">
            <v>4.731802331285075</v>
          </cell>
          <cell r="AB184">
            <v>4.8353842115889929</v>
          </cell>
          <cell r="AC184">
            <v>4.9412335589543241</v>
          </cell>
          <cell r="AD184">
            <v>5.04940000954194</v>
          </cell>
          <cell r="AE184">
            <v>5.1599342860768873</v>
          </cell>
          <cell r="AF184">
            <v>5.2728882216339015</v>
          </cell>
          <cell r="AG184">
            <v>5.3883147839435921</v>
          </cell>
          <cell r="AH184">
            <v>5.5062681002307281</v>
          </cell>
          <cell r="AI184">
            <v>5.6268034825962214</v>
          </cell>
          <cell r="AJ184">
            <v>5.7499774539547577</v>
          </cell>
          <cell r="AK184">
            <v>5.8758477745401976</v>
          </cell>
          <cell r="AL184">
            <v>6.0044734689912111</v>
          </cell>
          <cell r="AM184">
            <v>6.1359148540298367</v>
          </cell>
          <cell r="AN184">
            <v>6.2702335667459179</v>
          </cell>
          <cell r="AO184">
            <v>6.4074925935007192</v>
          </cell>
          <cell r="AP184">
            <v>6.5477562994632583</v>
          </cell>
          <cell r="AQ184">
            <v>6.6910904587932061</v>
          </cell>
          <cell r="AR184">
            <v>6.8375622854844886</v>
          </cell>
          <cell r="AS184">
            <v>6.9872404648841124</v>
          </cell>
        </row>
        <row r="187">
          <cell r="J187">
            <v>2007</v>
          </cell>
          <cell r="K187">
            <v>2008</v>
          </cell>
          <cell r="L187">
            <v>2009</v>
          </cell>
          <cell r="M187">
            <v>2010</v>
          </cell>
          <cell r="N187">
            <v>2011</v>
          </cell>
          <cell r="O187">
            <v>2012</v>
          </cell>
          <cell r="P187">
            <v>2013</v>
          </cell>
          <cell r="Q187">
            <v>2014</v>
          </cell>
          <cell r="R187">
            <v>2015</v>
          </cell>
          <cell r="S187">
            <v>2016</v>
          </cell>
          <cell r="T187">
            <v>2017</v>
          </cell>
          <cell r="U187">
            <v>2018</v>
          </cell>
          <cell r="V187">
            <v>2019</v>
          </cell>
          <cell r="W187">
            <v>2020</v>
          </cell>
          <cell r="X187">
            <v>2021</v>
          </cell>
          <cell r="Y187">
            <v>2022</v>
          </cell>
          <cell r="Z187">
            <v>2023</v>
          </cell>
          <cell r="AA187">
            <v>2024</v>
          </cell>
          <cell r="AB187">
            <v>2025</v>
          </cell>
          <cell r="AC187">
            <v>2026</v>
          </cell>
          <cell r="AD187">
            <v>2027</v>
          </cell>
          <cell r="AE187">
            <v>2028</v>
          </cell>
          <cell r="AF187">
            <v>2029</v>
          </cell>
          <cell r="AG187">
            <v>2030</v>
          </cell>
          <cell r="AH187">
            <v>2031</v>
          </cell>
          <cell r="AI187">
            <v>2032</v>
          </cell>
          <cell r="AJ187">
            <v>2033</v>
          </cell>
          <cell r="AK187">
            <v>2034</v>
          </cell>
          <cell r="AL187">
            <v>2035</v>
          </cell>
          <cell r="AM187">
            <v>2036</v>
          </cell>
        </row>
        <row r="188">
          <cell r="J188">
            <v>75.757445862562847</v>
          </cell>
          <cell r="K188">
            <v>97.735358404208426</v>
          </cell>
          <cell r="L188">
            <v>102.58562335238545</v>
          </cell>
          <cell r="M188">
            <v>106.83623950726894</v>
          </cell>
          <cell r="N188">
            <v>112.04153077244722</v>
          </cell>
          <cell r="O188">
            <v>117.57055866458258</v>
          </cell>
          <cell r="P188">
            <v>122.79833280150049</v>
          </cell>
          <cell r="Q188">
            <v>128.57011015829102</v>
          </cell>
          <cell r="R188">
            <v>134.53143324703689</v>
          </cell>
          <cell r="S188">
            <v>140.68004896933937</v>
          </cell>
          <cell r="T188">
            <v>116.08864442759108</v>
          </cell>
          <cell r="U188">
            <v>119.30024579737899</v>
          </cell>
          <cell r="V188">
            <v>125.81860398174419</v>
          </cell>
          <cell r="W188">
            <v>131.8802979873318</v>
          </cell>
          <cell r="X188">
            <v>139.02846679416015</v>
          </cell>
          <cell r="Y188">
            <v>146.48713857954598</v>
          </cell>
          <cell r="Z188">
            <v>154.3648877418434</v>
          </cell>
          <cell r="AA188">
            <v>163.58817124211825</v>
          </cell>
          <cell r="AB188">
            <v>172.31994024786451</v>
          </cell>
          <cell r="AC188">
            <v>181.10589420894831</v>
          </cell>
          <cell r="AD188">
            <v>189.18615432288806</v>
          </cell>
          <cell r="AE188">
            <v>198.66807169183818</v>
          </cell>
          <cell r="AF188">
            <v>208.6601471875004</v>
          </cell>
          <cell r="AG188">
            <v>219.18286900597286</v>
          </cell>
        </row>
        <row r="189">
          <cell r="J189">
            <v>548.37650647420298</v>
          </cell>
          <cell r="K189">
            <v>546.30824505579164</v>
          </cell>
          <cell r="L189">
            <v>532.52876904929326</v>
          </cell>
          <cell r="M189">
            <v>516.29136625982676</v>
          </cell>
          <cell r="N189">
            <v>499.97677141534916</v>
          </cell>
          <cell r="O189">
            <v>483.78574774301529</v>
          </cell>
          <cell r="P189">
            <v>467.63068705060107</v>
          </cell>
          <cell r="Q189">
            <v>451.44055138972749</v>
          </cell>
          <cell r="R189">
            <v>435.34505532127827</v>
          </cell>
          <cell r="S189">
            <v>419.28319666656034</v>
          </cell>
          <cell r="T189">
            <v>403.25665729466328</v>
          </cell>
          <cell r="U189">
            <v>387.34710342840629</v>
          </cell>
          <cell r="V189">
            <v>371.40058381680643</v>
          </cell>
          <cell r="W189">
            <v>355.495150434707</v>
          </cell>
          <cell r="X189">
            <v>339.50182367930853</v>
          </cell>
          <cell r="Y189">
            <v>323.67827671076645</v>
          </cell>
          <cell r="Z189">
            <v>307.89424629115712</v>
          </cell>
          <cell r="AA189">
            <v>292.16714485981436</v>
          </cell>
          <cell r="AB189">
            <v>276.65145042562693</v>
          </cell>
          <cell r="AC189">
            <v>261.03903359029448</v>
          </cell>
          <cell r="AD189">
            <v>245.48440810741229</v>
          </cell>
          <cell r="AE189">
            <v>229.82777723446171</v>
          </cell>
          <cell r="AF189">
            <v>214.38941332157728</v>
          </cell>
          <cell r="AG189">
            <v>199.01754339900145</v>
          </cell>
        </row>
        <row r="190">
          <cell r="J190">
            <v>0.13814859857809511</v>
          </cell>
          <cell r="K190">
            <v>0.17890148883663146</v>
          </cell>
          <cell r="L190">
            <v>0.19263865036912151</v>
          </cell>
          <cell r="M190">
            <v>0.20693012994043167</v>
          </cell>
          <cell r="N190">
            <v>0.22409347229327617</v>
          </cell>
          <cell r="O190">
            <v>0.24302195592383491</v>
          </cell>
          <cell r="P190">
            <v>0.26259682309559984</v>
          </cell>
          <cell r="Q190">
            <v>0.28479964806550301</v>
          </cell>
          <cell r="R190">
            <v>0.30902253649752531</v>
          </cell>
          <cell r="S190">
            <v>0.33552512976382581</v>
          </cell>
          <cell r="T190">
            <v>0.28787781262285289</v>
          </cell>
          <cell r="U190">
            <v>0.30799312745972129</v>
          </cell>
          <cell r="V190">
            <v>0.33876792192605787</v>
          </cell>
          <cell r="W190">
            <v>0.37097636304198744</v>
          </cell>
          <cell r="X190">
            <v>0.40950727535851367</v>
          </cell>
          <cell r="Y190">
            <v>0.45257018811442962</v>
          </cell>
          <cell r="Z190">
            <v>0.50135684444024908</v>
          </cell>
          <cell r="AA190">
            <v>0.55991296119421641</v>
          </cell>
          <cell r="AB190">
            <v>0.62287741482197578</v>
          </cell>
          <cell r="AC190">
            <v>0.69378855613293955</v>
          </cell>
          <cell r="AD190">
            <v>0.77066464539006163</v>
          </cell>
          <cell r="AE190">
            <v>0.86442149892597375</v>
          </cell>
          <cell r="AF190">
            <v>0.97327635704901549</v>
          </cell>
          <cell r="AG190">
            <v>1.1013243619761843</v>
          </cell>
        </row>
        <row r="191">
          <cell r="J191">
            <v>9.5000000000000001E-2</v>
          </cell>
          <cell r="K191">
            <v>9.5000000000000001E-2</v>
          </cell>
          <cell r="L191">
            <v>9.5000000000000001E-2</v>
          </cell>
          <cell r="M191">
            <v>9.5000000000000001E-2</v>
          </cell>
          <cell r="N191">
            <v>9.5000000000000001E-2</v>
          </cell>
          <cell r="O191">
            <v>9.5000000000000001E-2</v>
          </cell>
          <cell r="P191">
            <v>9.5000000000000001E-2</v>
          </cell>
          <cell r="Q191">
            <v>9.5000000000000001E-2</v>
          </cell>
          <cell r="R191">
            <v>9.5000000000000001E-2</v>
          </cell>
          <cell r="S191">
            <v>9.5000000000000001E-2</v>
          </cell>
          <cell r="T191">
            <v>9.5000000000000001E-2</v>
          </cell>
          <cell r="U191">
            <v>9.5000000000000001E-2</v>
          </cell>
          <cell r="V191">
            <v>9.5000000000000001E-2</v>
          </cell>
          <cell r="W191">
            <v>9.5000000000000001E-2</v>
          </cell>
          <cell r="X191">
            <v>9.5000000000000001E-2</v>
          </cell>
          <cell r="Y191">
            <v>9.5000000000000001E-2</v>
          </cell>
          <cell r="Z191">
            <v>9.5000000000000001E-2</v>
          </cell>
          <cell r="AA191">
            <v>9.5000000000000001E-2</v>
          </cell>
          <cell r="AB191">
            <v>9.5000000000000001E-2</v>
          </cell>
          <cell r="AC191">
            <v>9.5000000000000001E-2</v>
          </cell>
          <cell r="AD191">
            <v>9.5000000000000001E-2</v>
          </cell>
          <cell r="AE191">
            <v>9.5000000000000001E-2</v>
          </cell>
          <cell r="AF191">
            <v>9.5000000000000001E-2</v>
          </cell>
          <cell r="AG191">
            <v>9.5000000000000001E-2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es"/>
      <sheetName val="InpG"/>
      <sheetName val="IRR sponsor"/>
      <sheetName val="RefG"/>
      <sheetName val="Calbase ecp"/>
      <sheetName val="Calbase op"/>
      <sheetName val="Calbase cal"/>
      <sheetName val="FinG ECP"/>
      <sheetName val="H1-1"/>
      <sheetName val="Fin op"/>
      <sheetName val="H1-2"/>
      <sheetName val="F1"/>
      <sheetName val="F2.1"/>
      <sheetName val="F2.2"/>
      <sheetName val="F2.3 (ECP)"/>
      <sheetName val="F2.3"/>
      <sheetName val="G1"/>
      <sheetName val="G 2"/>
      <sheetName val="G 3"/>
      <sheetName val="G.4"/>
      <sheetName val="G.5"/>
      <sheetName val="G.6"/>
      <sheetName val="G.7"/>
      <sheetName val="G.11.1"/>
      <sheetName val="G.11.2"/>
      <sheetName val="Modéco"/>
      <sheetName val="consumable"/>
      <sheetName val="Main 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rt input"/>
      <sheetName val="Summary"/>
      <sheetName val="Financial Plans"/>
      <sheetName val="Sensitivities"/>
      <sheetName val="Revenues"/>
      <sheetName val="O&amp;M"/>
      <sheetName val="QHO"/>
      <sheetName val="EPC"/>
      <sheetName val="Expansion %"/>
      <sheetName val="base (2)"/>
      <sheetName val="base"/>
      <sheetName val="Expansion"/>
      <sheetName val="Expansion annual"/>
      <sheetName val="Assumptions"/>
      <sheetName val="Curves"/>
      <sheetName val="CES"/>
      <sheetName val="Funding"/>
      <sheetName val="Operations"/>
      <sheetName val="Amortization"/>
      <sheetName val="WCap"/>
      <sheetName val="Tax"/>
      <sheetName val="Financials"/>
      <sheetName val="Financials - Annual"/>
      <sheetName val="Chart1"/>
      <sheetName val="Chart2"/>
      <sheetName val="Valuation"/>
      <sheetName val="ROCE &amp; C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ies"/>
      <sheetName val="Graphs"/>
      <sheetName val="Revenues"/>
      <sheetName val="Expenses"/>
      <sheetName val="Funding"/>
      <sheetName val="Financials"/>
      <sheetName val="1.- B.General"/>
      <sheetName val="2.- P&amp;G"/>
      <sheetName val="3.- flujo caja y TIR"/>
      <sheetName val="4.- avance plan fin"/>
      <sheetName val="5.- datos estadísticos"/>
    </sheetNames>
    <sheetDataSet>
      <sheetData sheetId="0" refreshError="1">
        <row r="33">
          <cell r="B33" t="str">
            <v>Case 3 + 011% Reg Rev</v>
          </cell>
          <cell r="C33">
            <v>37257</v>
          </cell>
          <cell r="K33">
            <v>41333</v>
          </cell>
          <cell r="L33">
            <v>2</v>
          </cell>
          <cell r="M33">
            <v>1</v>
          </cell>
          <cell r="O33">
            <v>41325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ummary OUTPUT"/>
      <sheetName val="Funding Plan Schedule"/>
      <sheetName val="Credit Event Schedule"/>
      <sheetName val="Traffic OUTPUT"/>
      <sheetName val="Revenue and costs OUTPUT"/>
      <sheetName val="P&amp;L OUTPUT"/>
      <sheetName val="Cash Waterfall OUTPUT"/>
      <sheetName val="CF OUTPUT"/>
      <sheetName val="Datos"/>
      <sheetName val="Financials"/>
      <sheetName val="BS OUTPUT"/>
      <sheetName val="IRR OUTPUT"/>
      <sheetName val="Senior loans"/>
      <sheetName val="Subordinated loan"/>
      <sheetName val="Equity Shareholders loan"/>
      <sheetName val="Traffic INPUT"/>
      <sheetName val="General INPUTs"/>
      <sheetName val="EPC Costs INPUT"/>
      <sheetName val="O&amp;M Costs INPUT"/>
      <sheetName val="Quiport Operation Costs INPUT"/>
      <sheetName val="Calculations (Annual)"/>
      <sheetName val="Calculations (Semi Annually)"/>
      <sheetName val="Calculation (Monthly)"/>
      <sheetName val="Capital costs "/>
      <sheetName val="Depreciation "/>
      <sheetName val="Sensitivity"/>
      <sheetName val="Gaming revenue"/>
      <sheetName val="chart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Assumptions"/>
      <sheetName val="Funding"/>
      <sheetName val="Revenue"/>
      <sheetName val="Summary"/>
      <sheetName val="CAPEX NQIA"/>
      <sheetName val="CAPEX MSIA"/>
      <sheetName val="AP"/>
      <sheetName val="Operating Expenses"/>
      <sheetName val="O&amp;M Expenses Offshore"/>
      <sheetName val="Quiport Head Office Costs"/>
      <sheetName val="O&amp;M Onshore 2007"/>
      <sheetName val="-break-"/>
      <sheetName val="INPUT"/>
      <sheetName val="Credit Event Schedule"/>
      <sheetName val="QHO Costs - MSIA"/>
      <sheetName val="QHO Costs - NQIA"/>
      <sheetName val="Taxes"/>
      <sheetName val="20062007 summary EHS"/>
      <sheetName val="Total Commun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C4">
            <v>2.87E-2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ple-No Cumple"/>
      <sheetName val="1.1 y 1.2"/>
      <sheetName val="1.3.(1)"/>
      <sheetName val="1.3.(2)"/>
      <sheetName val="1.3.(3)"/>
      <sheetName val="1.3.(4)"/>
      <sheetName val="1.3.(5)"/>
      <sheetName val="1.6"/>
      <sheetName val="4.1.4.1 a)"/>
      <sheetName val="4.1.4.1.d,e,f"/>
      <sheetName val="4.1.4.2"/>
      <sheetName val="4.1.4.3"/>
      <sheetName val="4.1.6"/>
      <sheetName val="4.1.9"/>
      <sheetName val="4.2 (RESUMEN)"/>
      <sheetName val="4.2.1"/>
      <sheetName val="4.2.2"/>
      <sheetName val="4.2.3"/>
      <sheetName val="4.2.4"/>
      <sheetName val="4.2.4(Tabla)"/>
      <sheetName val="Cotizaciones"/>
    </sheetNames>
    <sheetDataSet>
      <sheetData sheetId="0"/>
      <sheetData sheetId="1">
        <row r="1">
          <cell r="O1" t="str">
            <v>SI</v>
          </cell>
        </row>
        <row r="2">
          <cell r="O2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"/>
      <sheetName val="traspaso compensaciones"/>
      <sheetName val="resumen"/>
    </sheetNames>
    <sheetDataSet>
      <sheetData sheetId="0"/>
      <sheetData sheetId="1">
        <row r="9">
          <cell r="F9">
            <v>0</v>
          </cell>
        </row>
        <row r="13">
          <cell r="F1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6F037-FDB3-4B04-81B2-56F0F66401D7}">
  <sheetPr>
    <tabColor rgb="FFFFC000"/>
    <pageSetUpPr fitToPage="1"/>
  </sheetPr>
  <dimension ref="B3:K23"/>
  <sheetViews>
    <sheetView showGridLines="0" tabSelected="1" topLeftCell="B8" zoomScaleNormal="100" zoomScaleSheetLayoutView="90" workbookViewId="0">
      <pane xSplit="2" ySplit="3" topLeftCell="D11" activePane="bottomRight" state="frozen"/>
      <selection activeCell="N29" sqref="N29"/>
      <selection pane="topRight" activeCell="N29" sqref="N29"/>
      <selection pane="bottomLeft" activeCell="N29" sqref="N29"/>
      <selection pane="bottomRight" activeCell="G32" sqref="G32"/>
    </sheetView>
  </sheetViews>
  <sheetFormatPr baseColWidth="10" defaultRowHeight="15" x14ac:dyDescent="0.25"/>
  <cols>
    <col min="1" max="1" width="5.5703125" style="1" customWidth="1"/>
    <col min="2" max="2" width="11.5703125" style="1" customWidth="1"/>
    <col min="3" max="3" width="30.85546875" style="1" customWidth="1"/>
    <col min="4" max="4" width="2.5703125" style="1" customWidth="1"/>
    <col min="5" max="5" width="19" style="3" customWidth="1"/>
    <col min="6" max="6" width="19.28515625" style="3" customWidth="1"/>
    <col min="7" max="8" width="14.5703125" customWidth="1"/>
    <col min="9" max="10" width="11.7109375" style="1" bestFit="1" customWidth="1"/>
    <col min="11" max="11" width="12.5703125" style="1" bestFit="1" customWidth="1"/>
    <col min="12" max="16384" width="11.42578125" style="1"/>
  </cols>
  <sheetData>
    <row r="3" spans="2:8" ht="15" customHeight="1" x14ac:dyDescent="0.2">
      <c r="B3" s="81" t="s">
        <v>0</v>
      </c>
      <c r="C3" s="81"/>
      <c r="D3" s="81"/>
      <c r="E3" s="81"/>
      <c r="F3" s="81"/>
      <c r="G3" s="81"/>
      <c r="H3" s="81"/>
    </row>
    <row r="4" spans="2:8" ht="15" customHeight="1" x14ac:dyDescent="0.2">
      <c r="B4" s="81" t="s">
        <v>1</v>
      </c>
      <c r="C4" s="81"/>
      <c r="D4" s="81"/>
      <c r="E4" s="81"/>
      <c r="F4" s="81"/>
      <c r="G4" s="81"/>
      <c r="H4" s="81"/>
    </row>
    <row r="5" spans="2:8" ht="15" customHeight="1" x14ac:dyDescent="0.2">
      <c r="B5" s="81" t="s">
        <v>2</v>
      </c>
      <c r="C5" s="81"/>
      <c r="D5" s="81"/>
      <c r="E5" s="81"/>
      <c r="F5" s="81"/>
      <c r="G5" s="81"/>
      <c r="H5" s="81"/>
    </row>
    <row r="6" spans="2:8" ht="15.75" thickBot="1" x14ac:dyDescent="0.3">
      <c r="B6" s="2"/>
      <c r="C6" s="2"/>
    </row>
    <row r="7" spans="2:8" ht="15.75" customHeight="1" thickBot="1" x14ac:dyDescent="0.25">
      <c r="B7" s="82" t="s">
        <v>3</v>
      </c>
      <c r="C7" s="83"/>
      <c r="D7" s="84"/>
      <c r="E7" s="83"/>
      <c r="F7" s="83"/>
      <c r="G7" s="83"/>
      <c r="H7" s="83"/>
    </row>
    <row r="8" spans="2:8" x14ac:dyDescent="0.25">
      <c r="B8" s="85" t="s">
        <v>4</v>
      </c>
      <c r="C8" s="88" t="s">
        <v>5</v>
      </c>
      <c r="D8" s="78"/>
      <c r="E8" s="90" t="s">
        <v>8</v>
      </c>
      <c r="F8" s="90" t="s">
        <v>9</v>
      </c>
    </row>
    <row r="9" spans="2:8" x14ac:dyDescent="0.25">
      <c r="B9" s="86"/>
      <c r="C9" s="88"/>
      <c r="E9" s="91"/>
      <c r="F9" s="91"/>
    </row>
    <row r="10" spans="2:8" ht="15.75" thickBot="1" x14ac:dyDescent="0.3">
      <c r="B10" s="87"/>
      <c r="C10" s="89"/>
      <c r="E10" s="92"/>
      <c r="F10" s="92"/>
    </row>
    <row r="11" spans="2:8" ht="15.75" thickBot="1" x14ac:dyDescent="0.3">
      <c r="B11" s="79">
        <v>730601</v>
      </c>
      <c r="C11" s="72" t="s">
        <v>20</v>
      </c>
      <c r="E11" s="51">
        <v>9629465.9400000013</v>
      </c>
      <c r="F11" s="76">
        <v>1268011.93</v>
      </c>
    </row>
    <row r="12" spans="2:8" ht="15.75" thickBot="1" x14ac:dyDescent="0.3">
      <c r="B12" s="79">
        <v>730601</v>
      </c>
      <c r="C12" s="73" t="s">
        <v>21</v>
      </c>
      <c r="E12" s="20">
        <v>1162908.02</v>
      </c>
      <c r="F12" s="77">
        <v>0</v>
      </c>
    </row>
    <row r="13" spans="2:8" ht="15.75" thickBot="1" x14ac:dyDescent="0.3">
      <c r="B13" s="79">
        <v>750105</v>
      </c>
      <c r="C13" s="73" t="s">
        <v>22</v>
      </c>
      <c r="E13" s="20">
        <v>78022270.896666661</v>
      </c>
      <c r="F13" s="77">
        <v>110177708.38333338</v>
      </c>
      <c r="G13" s="36"/>
      <c r="H13" s="36"/>
    </row>
    <row r="14" spans="2:8" ht="15.75" thickBot="1" x14ac:dyDescent="0.3">
      <c r="B14" s="79">
        <v>730601</v>
      </c>
      <c r="C14" s="73" t="s">
        <v>30</v>
      </c>
      <c r="E14" s="20">
        <v>3580065.7600000002</v>
      </c>
      <c r="F14" s="77">
        <v>454057.13</v>
      </c>
    </row>
    <row r="15" spans="2:8" ht="15.75" thickBot="1" x14ac:dyDescent="0.3">
      <c r="B15" s="79">
        <v>730601</v>
      </c>
      <c r="C15" s="73" t="s">
        <v>31</v>
      </c>
      <c r="E15" s="20">
        <v>551348.84333333338</v>
      </c>
      <c r="F15" s="77">
        <v>0</v>
      </c>
    </row>
    <row r="16" spans="2:8" ht="15.75" thickBot="1" x14ac:dyDescent="0.3">
      <c r="B16" s="79">
        <v>840105</v>
      </c>
      <c r="C16" s="73" t="s">
        <v>32</v>
      </c>
      <c r="E16" s="20">
        <v>181828035</v>
      </c>
      <c r="F16" s="77">
        <v>2630788.58</v>
      </c>
    </row>
    <row r="17" spans="2:11" ht="15.75" thickBot="1" x14ac:dyDescent="0.3">
      <c r="B17" s="79">
        <v>730601</v>
      </c>
      <c r="C17" s="73" t="s">
        <v>34</v>
      </c>
      <c r="E17" s="20">
        <v>2194405.83</v>
      </c>
      <c r="F17" s="77">
        <v>12788109.52</v>
      </c>
    </row>
    <row r="18" spans="2:11" ht="15.75" thickBot="1" x14ac:dyDescent="0.3">
      <c r="B18" s="79">
        <v>770206</v>
      </c>
      <c r="C18" s="73" t="s">
        <v>36</v>
      </c>
      <c r="E18" s="20">
        <v>69983.38</v>
      </c>
      <c r="F18" s="77">
        <v>117086.73999999999</v>
      </c>
    </row>
    <row r="19" spans="2:11" ht="15.75" thickBot="1" x14ac:dyDescent="0.3">
      <c r="B19" s="79">
        <v>840301</v>
      </c>
      <c r="C19" s="73" t="s">
        <v>39</v>
      </c>
      <c r="E19" s="60">
        <v>0</v>
      </c>
      <c r="F19" s="77">
        <v>996000</v>
      </c>
    </row>
    <row r="20" spans="2:11" ht="15.75" thickBot="1" x14ac:dyDescent="0.3">
      <c r="B20" s="49"/>
      <c r="C20" s="71" t="s">
        <v>42</v>
      </c>
      <c r="E20" s="74">
        <v>277038483.66999996</v>
      </c>
      <c r="F20" s="75">
        <v>128431762.28333339</v>
      </c>
      <c r="G20" s="39"/>
      <c r="H20" s="68" t="s">
        <v>38</v>
      </c>
      <c r="I20" s="69" t="s">
        <v>43</v>
      </c>
      <c r="J20" s="69" t="s">
        <v>44</v>
      </c>
      <c r="K20" s="70" t="s">
        <v>7</v>
      </c>
    </row>
    <row r="21" spans="2:11" ht="15.75" thickBot="1" x14ac:dyDescent="0.3">
      <c r="B21" s="49"/>
      <c r="C21" s="19" t="s">
        <v>45</v>
      </c>
      <c r="E21" s="51">
        <v>225419639.03999999</v>
      </c>
      <c r="F21" s="76">
        <v>54120400.903333396</v>
      </c>
      <c r="H21" s="65">
        <v>9182255.6799999997</v>
      </c>
      <c r="I21" s="66">
        <v>65129105.700000003</v>
      </c>
      <c r="J21" s="66">
        <v>54120400.903333396</v>
      </c>
      <c r="K21" s="67">
        <v>128431762.28333339</v>
      </c>
    </row>
    <row r="22" spans="2:11" x14ac:dyDescent="0.25">
      <c r="B22" s="18"/>
      <c r="C22" s="19" t="s">
        <v>17</v>
      </c>
      <c r="E22" s="20">
        <v>51618844.629999995</v>
      </c>
      <c r="F22" s="77">
        <v>65129105.700000003</v>
      </c>
    </row>
    <row r="23" spans="2:11" ht="15.75" thickBot="1" x14ac:dyDescent="0.3">
      <c r="B23" s="58"/>
      <c r="C23" s="59" t="s">
        <v>38</v>
      </c>
      <c r="E23" s="60">
        <v>0</v>
      </c>
      <c r="F23" s="80">
        <v>9182255.6799999997</v>
      </c>
    </row>
  </sheetData>
  <mergeCells count="8">
    <mergeCell ref="B3:H3"/>
    <mergeCell ref="B4:H4"/>
    <mergeCell ref="B5:H5"/>
    <mergeCell ref="B7:H7"/>
    <mergeCell ref="B8:B10"/>
    <mergeCell ref="C8:C10"/>
    <mergeCell ref="E8:E10"/>
    <mergeCell ref="F8:F10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61FFD-5444-4723-9D98-3C1D6F2F9626}">
  <sheetPr>
    <tabColor rgb="FFFFC000"/>
    <pageSetUpPr fitToPage="1"/>
  </sheetPr>
  <dimension ref="B3:O74"/>
  <sheetViews>
    <sheetView topLeftCell="B8" zoomScaleNormal="100" zoomScaleSheetLayoutView="90" workbookViewId="0">
      <pane xSplit="2" ySplit="11" topLeftCell="D57" activePane="bottomRight" state="frozen"/>
      <selection activeCell="N29" sqref="N29"/>
      <selection pane="topRight" activeCell="N29" sqref="N29"/>
      <selection pane="bottomLeft" activeCell="N29" sqref="N29"/>
      <selection pane="bottomRight" activeCell="E83" sqref="E83"/>
    </sheetView>
  </sheetViews>
  <sheetFormatPr baseColWidth="10" defaultRowHeight="15" x14ac:dyDescent="0.25"/>
  <cols>
    <col min="1" max="1" width="5.5703125" style="1" customWidth="1"/>
    <col min="2" max="2" width="11.5703125" style="1" customWidth="1"/>
    <col min="3" max="3" width="30.85546875" style="1" customWidth="1"/>
    <col min="4" max="7" width="15.7109375" style="1" customWidth="1"/>
    <col min="8" max="8" width="2.5703125" style="1" customWidth="1"/>
    <col min="9" max="9" width="16.5703125" style="3" bestFit="1" customWidth="1"/>
    <col min="10" max="10" width="14.5703125" style="3" customWidth="1"/>
    <col min="11" max="12" width="14.5703125" customWidth="1"/>
    <col min="13" max="14" width="11.7109375" style="1" bestFit="1" customWidth="1"/>
    <col min="15" max="15" width="12.5703125" style="1" bestFit="1" customWidth="1"/>
    <col min="16" max="16384" width="11.42578125" style="1"/>
  </cols>
  <sheetData>
    <row r="3" spans="2:12" ht="15" customHeight="1" x14ac:dyDescent="0.2"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2" ht="15" customHeight="1" x14ac:dyDescent="0.2">
      <c r="B4" s="81" t="s">
        <v>1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2:12" ht="15" customHeight="1" x14ac:dyDescent="0.2">
      <c r="B5" s="81" t="s">
        <v>2</v>
      </c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2:12" ht="15.75" thickBot="1" x14ac:dyDescent="0.3">
      <c r="B6" s="2"/>
      <c r="C6" s="2"/>
      <c r="D6" s="2"/>
      <c r="E6" s="2"/>
      <c r="F6" s="2"/>
      <c r="G6" s="2"/>
    </row>
    <row r="7" spans="2:12" ht="15.75" customHeight="1" thickBot="1" x14ac:dyDescent="0.25">
      <c r="B7" s="82" t="s">
        <v>3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2" ht="15.75" thickBot="1" x14ac:dyDescent="0.3">
      <c r="B8" s="86" t="s">
        <v>4</v>
      </c>
      <c r="C8" s="88" t="s">
        <v>5</v>
      </c>
      <c r="D8" s="96" t="s">
        <v>6</v>
      </c>
      <c r="E8" s="97"/>
      <c r="F8" s="98"/>
      <c r="G8" s="99" t="s">
        <v>7</v>
      </c>
      <c r="I8" s="90" t="s">
        <v>8</v>
      </c>
      <c r="J8" s="90" t="s">
        <v>9</v>
      </c>
    </row>
    <row r="9" spans="2:12" x14ac:dyDescent="0.25">
      <c r="B9" s="86"/>
      <c r="C9" s="88"/>
      <c r="D9" s="4" t="s">
        <v>10</v>
      </c>
      <c r="E9" s="5">
        <v>202</v>
      </c>
      <c r="F9" s="6" t="s">
        <v>11</v>
      </c>
      <c r="G9" s="99"/>
      <c r="I9" s="91"/>
      <c r="J9" s="91"/>
    </row>
    <row r="10" spans="2:12" ht="15.75" thickBot="1" x14ac:dyDescent="0.3">
      <c r="B10" s="87"/>
      <c r="C10" s="89"/>
      <c r="D10" s="7" t="s">
        <v>12</v>
      </c>
      <c r="E10" s="8" t="s">
        <v>13</v>
      </c>
      <c r="F10" s="9" t="s">
        <v>14</v>
      </c>
      <c r="G10" s="100"/>
      <c r="I10" s="92"/>
      <c r="J10" s="92"/>
    </row>
    <row r="11" spans="2:12" ht="30.75" hidden="1" customHeight="1" x14ac:dyDescent="0.25">
      <c r="B11" s="10"/>
      <c r="C11" s="11" t="s">
        <v>15</v>
      </c>
      <c r="D11" s="12">
        <v>0</v>
      </c>
      <c r="E11" s="13">
        <v>0</v>
      </c>
      <c r="F11" s="14">
        <v>0</v>
      </c>
      <c r="G11" s="15">
        <v>0</v>
      </c>
      <c r="I11" s="16">
        <f>+G11-[8]Gasto!$F$9</f>
        <v>0</v>
      </c>
      <c r="J11" s="17"/>
    </row>
    <row r="12" spans="2:12" ht="30.75" hidden="1" customHeight="1" x14ac:dyDescent="0.25">
      <c r="B12" s="18">
        <v>730601</v>
      </c>
      <c r="C12" s="19" t="s">
        <v>16</v>
      </c>
      <c r="D12" s="20">
        <v>0</v>
      </c>
      <c r="E12" s="21">
        <v>0</v>
      </c>
      <c r="F12" s="22">
        <v>0</v>
      </c>
      <c r="G12" s="23">
        <v>0</v>
      </c>
      <c r="I12" s="16"/>
      <c r="J12" s="17"/>
    </row>
    <row r="13" spans="2:12" ht="19.5" hidden="1" customHeight="1" thickBot="1" x14ac:dyDescent="0.3">
      <c r="B13" s="18">
        <v>730601</v>
      </c>
      <c r="C13" s="19" t="s">
        <v>17</v>
      </c>
      <c r="D13" s="20">
        <v>0</v>
      </c>
      <c r="E13" s="24">
        <v>0</v>
      </c>
      <c r="F13" s="22">
        <v>0</v>
      </c>
      <c r="G13" s="23">
        <v>0</v>
      </c>
      <c r="I13" s="16"/>
      <c r="J13" s="17"/>
    </row>
    <row r="14" spans="2:12" ht="45.75" hidden="1" customHeight="1" thickBot="1" x14ac:dyDescent="0.3">
      <c r="B14" s="18">
        <v>730601</v>
      </c>
      <c r="C14" s="19" t="s">
        <v>18</v>
      </c>
      <c r="D14" s="20">
        <v>0</v>
      </c>
      <c r="E14" s="24">
        <v>0</v>
      </c>
      <c r="F14" s="22">
        <v>0</v>
      </c>
      <c r="G14" s="23">
        <v>0</v>
      </c>
      <c r="I14" s="16"/>
      <c r="J14" s="17"/>
    </row>
    <row r="15" spans="2:12" ht="30.75" hidden="1" customHeight="1" thickBot="1" x14ac:dyDescent="0.3">
      <c r="B15" s="10"/>
      <c r="C15" s="11" t="s">
        <v>19</v>
      </c>
      <c r="D15" s="12">
        <v>0</v>
      </c>
      <c r="E15" s="13">
        <v>0</v>
      </c>
      <c r="F15" s="14">
        <v>0</v>
      </c>
      <c r="G15" s="15">
        <v>0</v>
      </c>
      <c r="I15" s="16">
        <f>+G15-[8]Gasto!$F$13</f>
        <v>0</v>
      </c>
      <c r="J15" s="17"/>
    </row>
    <row r="16" spans="2:12" ht="30.75" hidden="1" customHeight="1" thickBot="1" x14ac:dyDescent="0.3">
      <c r="B16" s="18">
        <v>730601</v>
      </c>
      <c r="C16" s="19" t="s">
        <v>16</v>
      </c>
      <c r="D16" s="20">
        <v>0</v>
      </c>
      <c r="E16" s="21">
        <v>0</v>
      </c>
      <c r="F16" s="22">
        <v>0</v>
      </c>
      <c r="G16" s="23">
        <v>0</v>
      </c>
      <c r="I16" s="16"/>
      <c r="J16" s="17"/>
    </row>
    <row r="17" spans="2:12" ht="19.5" hidden="1" customHeight="1" thickBot="1" x14ac:dyDescent="0.3">
      <c r="B17" s="18">
        <v>730601</v>
      </c>
      <c r="C17" s="19" t="s">
        <v>17</v>
      </c>
      <c r="D17" s="20">
        <v>0</v>
      </c>
      <c r="E17" s="24">
        <v>0</v>
      </c>
      <c r="F17" s="22">
        <v>0</v>
      </c>
      <c r="G17" s="23">
        <v>0</v>
      </c>
      <c r="I17" s="16"/>
      <c r="J17" s="17"/>
    </row>
    <row r="18" spans="2:12" ht="45.75" hidden="1" customHeight="1" thickBot="1" x14ac:dyDescent="0.3">
      <c r="B18" s="18">
        <v>730601</v>
      </c>
      <c r="C18" s="19" t="s">
        <v>18</v>
      </c>
      <c r="D18" s="20">
        <v>0</v>
      </c>
      <c r="E18" s="24">
        <v>0</v>
      </c>
      <c r="F18" s="22">
        <v>0</v>
      </c>
      <c r="G18" s="23">
        <v>0</v>
      </c>
      <c r="I18" s="16"/>
      <c r="J18" s="17"/>
    </row>
    <row r="19" spans="2:12" ht="15.75" thickBot="1" x14ac:dyDescent="0.3">
      <c r="B19" s="10"/>
      <c r="C19" s="11" t="s">
        <v>20</v>
      </c>
      <c r="D19" s="12">
        <v>1268011.93</v>
      </c>
      <c r="E19" s="13">
        <v>9629465.9400000013</v>
      </c>
      <c r="F19" s="14">
        <v>0</v>
      </c>
      <c r="G19" s="15">
        <v>10897477.870000001</v>
      </c>
      <c r="I19" s="25">
        <f>SUM(I20:I22)</f>
        <v>9629465.9400000013</v>
      </c>
      <c r="J19" s="26">
        <f t="shared" ref="J19" si="0">SUM(J20:J22)</f>
        <v>1268011.93</v>
      </c>
    </row>
    <row r="20" spans="2:12" x14ac:dyDescent="0.25">
      <c r="B20" s="18">
        <v>730601</v>
      </c>
      <c r="C20" s="19" t="s">
        <v>16</v>
      </c>
      <c r="D20" s="20">
        <v>0</v>
      </c>
      <c r="E20" s="21">
        <v>9629465.9400000013</v>
      </c>
      <c r="F20" s="22">
        <v>0</v>
      </c>
      <c r="G20" s="23">
        <v>9629465.9400000013</v>
      </c>
      <c r="I20" s="27">
        <f>+G20</f>
        <v>9629465.9400000013</v>
      </c>
      <c r="J20" s="28">
        <f t="shared" ref="J20:J22" si="1">+G20-I20</f>
        <v>0</v>
      </c>
    </row>
    <row r="21" spans="2:12" x14ac:dyDescent="0.25">
      <c r="B21" s="18">
        <v>730601</v>
      </c>
      <c r="C21" s="19" t="s">
        <v>17</v>
      </c>
      <c r="D21" s="20">
        <v>0</v>
      </c>
      <c r="E21" s="24">
        <v>0</v>
      </c>
      <c r="F21" s="22">
        <v>0</v>
      </c>
      <c r="G21" s="23">
        <v>0</v>
      </c>
      <c r="I21" s="29">
        <v>0</v>
      </c>
      <c r="J21" s="30">
        <f t="shared" si="1"/>
        <v>0</v>
      </c>
    </row>
    <row r="22" spans="2:12" ht="15.75" thickBot="1" x14ac:dyDescent="0.3">
      <c r="B22" s="18">
        <v>730601</v>
      </c>
      <c r="C22" s="19" t="s">
        <v>18</v>
      </c>
      <c r="D22" s="20">
        <v>1268011.93</v>
      </c>
      <c r="E22" s="24">
        <v>0</v>
      </c>
      <c r="F22" s="22">
        <v>0</v>
      </c>
      <c r="G22" s="23">
        <v>1268011.93</v>
      </c>
      <c r="I22" s="31">
        <v>0</v>
      </c>
      <c r="J22" s="32">
        <f t="shared" si="1"/>
        <v>1268011.93</v>
      </c>
    </row>
    <row r="23" spans="2:12" ht="15.75" thickBot="1" x14ac:dyDescent="0.3">
      <c r="B23" s="10"/>
      <c r="C23" s="11" t="s">
        <v>21</v>
      </c>
      <c r="D23" s="12">
        <v>0</v>
      </c>
      <c r="E23" s="13">
        <v>0</v>
      </c>
      <c r="F23" s="14">
        <v>1162908.02</v>
      </c>
      <c r="G23" s="15">
        <v>1162908.02</v>
      </c>
      <c r="I23" s="33">
        <f>SUM(I24:I26)</f>
        <v>1162908.02</v>
      </c>
      <c r="J23" s="34">
        <f t="shared" ref="J23" si="2">SUM(J24:J26)</f>
        <v>0</v>
      </c>
    </row>
    <row r="24" spans="2:12" x14ac:dyDescent="0.25">
      <c r="B24" s="18">
        <v>730601</v>
      </c>
      <c r="C24" s="19" t="s">
        <v>16</v>
      </c>
      <c r="D24" s="20">
        <v>0</v>
      </c>
      <c r="E24" s="21">
        <v>0</v>
      </c>
      <c r="F24" s="22">
        <v>1162908.02</v>
      </c>
      <c r="G24" s="23">
        <v>1162908.02</v>
      </c>
      <c r="I24" s="27">
        <f>+F24</f>
        <v>1162908.02</v>
      </c>
      <c r="J24" s="28">
        <f t="shared" ref="J24:J26" si="3">+G24-I24</f>
        <v>0</v>
      </c>
    </row>
    <row r="25" spans="2:12" x14ac:dyDescent="0.25">
      <c r="B25" s="18">
        <v>730601</v>
      </c>
      <c r="C25" s="19" t="s">
        <v>17</v>
      </c>
      <c r="D25" s="20">
        <v>0</v>
      </c>
      <c r="E25" s="24">
        <v>0</v>
      </c>
      <c r="F25" s="22">
        <v>0</v>
      </c>
      <c r="G25" s="23">
        <v>0</v>
      </c>
      <c r="I25" s="29">
        <v>0</v>
      </c>
      <c r="J25" s="30">
        <f t="shared" si="3"/>
        <v>0</v>
      </c>
    </row>
    <row r="26" spans="2:12" ht="15.75" thickBot="1" x14ac:dyDescent="0.3">
      <c r="B26" s="18">
        <v>730601</v>
      </c>
      <c r="C26" s="19" t="s">
        <v>18</v>
      </c>
      <c r="D26" s="20">
        <v>0</v>
      </c>
      <c r="E26" s="24">
        <v>0</v>
      </c>
      <c r="F26" s="35">
        <v>0</v>
      </c>
      <c r="G26" s="23">
        <v>0</v>
      </c>
      <c r="I26" s="31">
        <v>0</v>
      </c>
      <c r="J26" s="32">
        <f t="shared" si="3"/>
        <v>0</v>
      </c>
    </row>
    <row r="27" spans="2:12" ht="15.75" thickBot="1" x14ac:dyDescent="0.3">
      <c r="B27" s="10"/>
      <c r="C27" s="11" t="s">
        <v>22</v>
      </c>
      <c r="D27" s="12">
        <v>43898942.189999998</v>
      </c>
      <c r="E27" s="13">
        <v>95768625.710000008</v>
      </c>
      <c r="F27" s="14">
        <v>48532411.380000047</v>
      </c>
      <c r="G27" s="15">
        <v>188199979.28000006</v>
      </c>
      <c r="I27" s="33">
        <f>SUM(I28:I30)</f>
        <v>78022270.896666661</v>
      </c>
      <c r="J27" s="34">
        <f t="shared" ref="J27" si="4">SUM(J28:J30)</f>
        <v>110177708.38333338</v>
      </c>
      <c r="K27" s="36"/>
      <c r="L27" s="36"/>
    </row>
    <row r="28" spans="2:12" x14ac:dyDescent="0.25">
      <c r="B28" s="18">
        <v>750105</v>
      </c>
      <c r="C28" s="19" t="s">
        <v>22</v>
      </c>
      <c r="D28" s="20">
        <v>0</v>
      </c>
      <c r="E28" s="37">
        <v>58629782.269999996</v>
      </c>
      <c r="F28" s="22">
        <v>39956297.870000042</v>
      </c>
      <c r="G28" s="23">
        <v>98586080.140000045</v>
      </c>
      <c r="I28" s="27">
        <f>67946059.46-I20-I24-I40-I44+10000000</f>
        <v>63022270.896666661</v>
      </c>
      <c r="J28" s="28">
        <f>+G28-I28+F30</f>
        <v>40356159.243333392</v>
      </c>
    </row>
    <row r="29" spans="2:12" x14ac:dyDescent="0.25">
      <c r="B29" s="18">
        <v>750105</v>
      </c>
      <c r="C29" s="19" t="s">
        <v>23</v>
      </c>
      <c r="D29" s="38">
        <v>38912337.75</v>
      </c>
      <c r="E29" s="24">
        <v>37138843.440000005</v>
      </c>
      <c r="F29" s="22">
        <v>3783763.51</v>
      </c>
      <c r="G29" s="23">
        <v>79834944.700000003</v>
      </c>
      <c r="I29" s="29">
        <v>15000000</v>
      </c>
      <c r="J29" s="30">
        <f>+G29-I29</f>
        <v>64834944.700000003</v>
      </c>
      <c r="K29" s="39"/>
      <c r="L29" s="39"/>
    </row>
    <row r="30" spans="2:12" ht="15.75" thickBot="1" x14ac:dyDescent="0.3">
      <c r="B30" s="18">
        <v>750105</v>
      </c>
      <c r="C30" s="19" t="s">
        <v>24</v>
      </c>
      <c r="D30" s="20">
        <v>4986604.4400000004</v>
      </c>
      <c r="E30" s="24">
        <v>0</v>
      </c>
      <c r="F30" s="22">
        <v>4792350.0000000056</v>
      </c>
      <c r="G30" s="23">
        <v>9778954.4400000051</v>
      </c>
      <c r="H30" s="1" t="s">
        <v>25</v>
      </c>
      <c r="I30" s="31">
        <v>0</v>
      </c>
      <c r="J30" s="32">
        <f>+D30</f>
        <v>4986604.4400000004</v>
      </c>
    </row>
    <row r="31" spans="2:12" ht="15.75" hidden="1" customHeight="1" x14ac:dyDescent="0.25">
      <c r="B31" s="10"/>
      <c r="C31" s="11" t="s">
        <v>26</v>
      </c>
      <c r="D31" s="12">
        <v>0</v>
      </c>
      <c r="E31" s="13">
        <v>0</v>
      </c>
      <c r="F31" s="14">
        <v>0</v>
      </c>
      <c r="G31" s="15">
        <v>0</v>
      </c>
      <c r="I31" s="16"/>
      <c r="J31" s="17"/>
    </row>
    <row r="32" spans="2:12" ht="15.75" hidden="1" customHeight="1" x14ac:dyDescent="0.25">
      <c r="B32" s="18">
        <v>730601</v>
      </c>
      <c r="C32" s="19" t="s">
        <v>27</v>
      </c>
      <c r="D32" s="20">
        <v>0</v>
      </c>
      <c r="E32" s="21">
        <v>0</v>
      </c>
      <c r="F32" s="22">
        <v>0</v>
      </c>
      <c r="G32" s="23">
        <v>0</v>
      </c>
      <c r="I32" s="16"/>
      <c r="J32" s="17"/>
      <c r="K32" s="36"/>
      <c r="L32" s="36"/>
    </row>
    <row r="33" spans="2:12" ht="30.75" hidden="1" customHeight="1" thickBot="1" x14ac:dyDescent="0.3">
      <c r="B33" s="18">
        <v>730601</v>
      </c>
      <c r="C33" s="19" t="s">
        <v>17</v>
      </c>
      <c r="D33" s="20">
        <v>0</v>
      </c>
      <c r="E33" s="24">
        <v>0</v>
      </c>
      <c r="F33" s="22">
        <v>0</v>
      </c>
      <c r="G33" s="23">
        <v>0</v>
      </c>
      <c r="I33" s="16"/>
      <c r="J33" s="17"/>
      <c r="K33" s="39"/>
      <c r="L33" s="39"/>
    </row>
    <row r="34" spans="2:12" ht="45.75" hidden="1" customHeight="1" thickBot="1" x14ac:dyDescent="0.3">
      <c r="B34" s="18">
        <v>730601</v>
      </c>
      <c r="C34" s="19" t="s">
        <v>28</v>
      </c>
      <c r="D34" s="20">
        <v>0</v>
      </c>
      <c r="E34" s="24">
        <v>0</v>
      </c>
      <c r="F34" s="22">
        <v>0</v>
      </c>
      <c r="G34" s="23">
        <v>0</v>
      </c>
      <c r="I34" s="16"/>
      <c r="J34" s="17"/>
    </row>
    <row r="35" spans="2:12" ht="30.75" hidden="1" customHeight="1" thickBot="1" x14ac:dyDescent="0.3">
      <c r="B35" s="10"/>
      <c r="C35" s="11" t="s">
        <v>29</v>
      </c>
      <c r="D35" s="12">
        <v>0</v>
      </c>
      <c r="E35" s="13">
        <v>0</v>
      </c>
      <c r="F35" s="14">
        <v>0</v>
      </c>
      <c r="G35" s="15">
        <v>0</v>
      </c>
      <c r="I35" s="16"/>
      <c r="J35" s="17"/>
    </row>
    <row r="36" spans="2:12" ht="19.5" hidden="1" customHeight="1" thickBot="1" x14ac:dyDescent="0.3">
      <c r="B36" s="18">
        <v>730601</v>
      </c>
      <c r="C36" s="19" t="s">
        <v>27</v>
      </c>
      <c r="D36" s="20">
        <v>0</v>
      </c>
      <c r="E36" s="21">
        <v>0</v>
      </c>
      <c r="F36" s="22">
        <v>0</v>
      </c>
      <c r="G36" s="23">
        <v>0</v>
      </c>
      <c r="I36" s="16"/>
      <c r="J36" s="17"/>
    </row>
    <row r="37" spans="2:12" ht="45.75" hidden="1" customHeight="1" thickBot="1" x14ac:dyDescent="0.3">
      <c r="B37" s="18">
        <v>730601</v>
      </c>
      <c r="C37" s="19" t="s">
        <v>17</v>
      </c>
      <c r="D37" s="20">
        <v>0</v>
      </c>
      <c r="E37" s="24">
        <v>0</v>
      </c>
      <c r="F37" s="22">
        <v>0</v>
      </c>
      <c r="G37" s="23">
        <v>0</v>
      </c>
      <c r="I37" s="16"/>
      <c r="J37" s="17"/>
    </row>
    <row r="38" spans="2:12" ht="45.75" hidden="1" customHeight="1" thickBot="1" x14ac:dyDescent="0.3">
      <c r="B38" s="18">
        <v>730601</v>
      </c>
      <c r="C38" s="19" t="s">
        <v>28</v>
      </c>
      <c r="D38" s="20">
        <v>0</v>
      </c>
      <c r="E38" s="24">
        <v>0</v>
      </c>
      <c r="F38" s="22">
        <v>0</v>
      </c>
      <c r="G38" s="23">
        <v>0</v>
      </c>
      <c r="I38" s="16"/>
      <c r="J38" s="17"/>
    </row>
    <row r="39" spans="2:12" ht="15.75" thickBot="1" x14ac:dyDescent="0.3">
      <c r="B39" s="10"/>
      <c r="C39" s="11" t="s">
        <v>30</v>
      </c>
      <c r="D39" s="12">
        <v>454057.13</v>
      </c>
      <c r="E39" s="13">
        <v>3580065.7600000002</v>
      </c>
      <c r="F39" s="14">
        <v>0</v>
      </c>
      <c r="G39" s="15">
        <v>4034122.89</v>
      </c>
      <c r="I39" s="25">
        <f>SUM(I40:I42)</f>
        <v>3580065.7600000002</v>
      </c>
      <c r="J39" s="26">
        <f t="shared" ref="J39" si="5">SUM(J40:J42)</f>
        <v>454057.13</v>
      </c>
    </row>
    <row r="40" spans="2:12" x14ac:dyDescent="0.25">
      <c r="B40" s="18">
        <v>730601</v>
      </c>
      <c r="C40" s="19" t="s">
        <v>27</v>
      </c>
      <c r="D40" s="20">
        <v>0</v>
      </c>
      <c r="E40" s="37">
        <v>3580065.7600000002</v>
      </c>
      <c r="F40" s="22">
        <v>0</v>
      </c>
      <c r="G40" s="23">
        <v>3580065.7600000002</v>
      </c>
      <c r="I40" s="27">
        <f>+G40</f>
        <v>3580065.7600000002</v>
      </c>
      <c r="J40" s="28">
        <f t="shared" ref="J40:J46" si="6">+G40-I40</f>
        <v>0</v>
      </c>
    </row>
    <row r="41" spans="2:12" x14ac:dyDescent="0.25">
      <c r="B41" s="18">
        <v>730601</v>
      </c>
      <c r="C41" s="19" t="s">
        <v>17</v>
      </c>
      <c r="D41" s="20">
        <v>0</v>
      </c>
      <c r="E41" s="24">
        <v>0</v>
      </c>
      <c r="F41" s="22">
        <v>0</v>
      </c>
      <c r="G41" s="23">
        <v>0</v>
      </c>
      <c r="I41" s="29">
        <v>0</v>
      </c>
      <c r="J41" s="30">
        <f t="shared" si="6"/>
        <v>0</v>
      </c>
    </row>
    <row r="42" spans="2:12" ht="15.75" thickBot="1" x14ac:dyDescent="0.3">
      <c r="B42" s="18">
        <v>730601</v>
      </c>
      <c r="C42" s="19" t="s">
        <v>28</v>
      </c>
      <c r="D42" s="20">
        <v>454057.13</v>
      </c>
      <c r="E42" s="24">
        <v>0</v>
      </c>
      <c r="F42" s="22">
        <v>0</v>
      </c>
      <c r="G42" s="23">
        <v>454057.13</v>
      </c>
      <c r="I42" s="31">
        <v>0</v>
      </c>
      <c r="J42" s="32">
        <f t="shared" si="6"/>
        <v>454057.13</v>
      </c>
    </row>
    <row r="43" spans="2:12" ht="15.75" thickBot="1" x14ac:dyDescent="0.3">
      <c r="B43" s="10"/>
      <c r="C43" s="11" t="s">
        <v>31</v>
      </c>
      <c r="D43" s="12">
        <v>0</v>
      </c>
      <c r="E43" s="13">
        <v>0</v>
      </c>
      <c r="F43" s="14">
        <v>551348.84333333338</v>
      </c>
      <c r="G43" s="15">
        <v>551348.84333333338</v>
      </c>
      <c r="I43" s="33">
        <f>SUM(I44:I46)</f>
        <v>551348.84333333338</v>
      </c>
      <c r="J43" s="34">
        <f t="shared" ref="J43" si="7">SUM(J44:J46)</f>
        <v>0</v>
      </c>
    </row>
    <row r="44" spans="2:12" x14ac:dyDescent="0.25">
      <c r="B44" s="18">
        <v>730601</v>
      </c>
      <c r="C44" s="19" t="s">
        <v>27</v>
      </c>
      <c r="D44" s="20">
        <v>0</v>
      </c>
      <c r="E44" s="21">
        <v>0</v>
      </c>
      <c r="F44" s="22">
        <v>551348.84333333338</v>
      </c>
      <c r="G44" s="23">
        <v>551348.84333333338</v>
      </c>
      <c r="I44" s="27">
        <f>+G44</f>
        <v>551348.84333333338</v>
      </c>
      <c r="J44" s="28">
        <f t="shared" si="6"/>
        <v>0</v>
      </c>
    </row>
    <row r="45" spans="2:12" x14ac:dyDescent="0.25">
      <c r="B45" s="18">
        <v>730601</v>
      </c>
      <c r="C45" s="19" t="s">
        <v>17</v>
      </c>
      <c r="D45" s="20">
        <v>0</v>
      </c>
      <c r="E45" s="24">
        <v>0</v>
      </c>
      <c r="F45" s="22">
        <v>0</v>
      </c>
      <c r="G45" s="23">
        <v>0</v>
      </c>
      <c r="I45" s="29">
        <v>0</v>
      </c>
      <c r="J45" s="30">
        <f t="shared" si="6"/>
        <v>0</v>
      </c>
    </row>
    <row r="46" spans="2:12" ht="15.75" thickBot="1" x14ac:dyDescent="0.3">
      <c r="B46" s="18">
        <v>730601</v>
      </c>
      <c r="C46" s="19" t="s">
        <v>28</v>
      </c>
      <c r="D46" s="20">
        <v>0</v>
      </c>
      <c r="E46" s="24">
        <v>0</v>
      </c>
      <c r="F46" s="22">
        <v>0</v>
      </c>
      <c r="G46" s="23">
        <v>0</v>
      </c>
      <c r="I46" s="31">
        <v>0</v>
      </c>
      <c r="J46" s="32">
        <f t="shared" si="6"/>
        <v>0</v>
      </c>
    </row>
    <row r="47" spans="2:12" ht="15.75" thickBot="1" x14ac:dyDescent="0.3">
      <c r="B47" s="10"/>
      <c r="C47" s="11" t="s">
        <v>32</v>
      </c>
      <c r="D47" s="12">
        <v>865824.58</v>
      </c>
      <c r="E47" s="13">
        <v>183592999</v>
      </c>
      <c r="F47" s="14">
        <v>0</v>
      </c>
      <c r="G47" s="15">
        <v>184458823.58000001</v>
      </c>
      <c r="I47" s="33">
        <f>SUM(I48:I50)</f>
        <v>181828035</v>
      </c>
      <c r="J47" s="34">
        <f t="shared" ref="J47" si="8">SUM(J48:J50)</f>
        <v>2630788.58</v>
      </c>
    </row>
    <row r="48" spans="2:12" x14ac:dyDescent="0.25">
      <c r="B48" s="18">
        <v>840105</v>
      </c>
      <c r="C48" s="19" t="s">
        <v>32</v>
      </c>
      <c r="D48" s="20">
        <v>0</v>
      </c>
      <c r="E48" s="21">
        <v>146874399.19999999</v>
      </c>
      <c r="F48" s="22">
        <v>0</v>
      </c>
      <c r="G48" s="23">
        <v>146874399.19999999</v>
      </c>
      <c r="I48" s="27">
        <f>+G48-J48</f>
        <v>145403596.19999999</v>
      </c>
      <c r="J48" s="28">
        <v>1470803</v>
      </c>
    </row>
    <row r="49" spans="2:15" x14ac:dyDescent="0.25">
      <c r="B49" s="18">
        <v>840105</v>
      </c>
      <c r="C49" s="19" t="s">
        <v>17</v>
      </c>
      <c r="D49" s="20">
        <v>0</v>
      </c>
      <c r="E49" s="24">
        <v>36718599.799999997</v>
      </c>
      <c r="F49" s="22">
        <v>0</v>
      </c>
      <c r="G49" s="23">
        <v>36718599.799999997</v>
      </c>
      <c r="I49" s="29">
        <f>+G49-J49</f>
        <v>36424438.799999997</v>
      </c>
      <c r="J49" s="40">
        <v>294161</v>
      </c>
    </row>
    <row r="50" spans="2:15" ht="15.75" thickBot="1" x14ac:dyDescent="0.3">
      <c r="B50" s="18">
        <v>840105</v>
      </c>
      <c r="C50" s="19" t="s">
        <v>33</v>
      </c>
      <c r="D50" s="20">
        <v>865824.58</v>
      </c>
      <c r="E50" s="24">
        <v>0</v>
      </c>
      <c r="F50" s="22">
        <v>0</v>
      </c>
      <c r="G50" s="23">
        <v>865824.58</v>
      </c>
      <c r="I50" s="31">
        <v>0</v>
      </c>
      <c r="J50" s="32">
        <f>+G50-I50</f>
        <v>865824.58</v>
      </c>
    </row>
    <row r="51" spans="2:15" ht="15.75" thickBot="1" x14ac:dyDescent="0.3">
      <c r="B51" s="10"/>
      <c r="C51" s="11" t="s">
        <v>34</v>
      </c>
      <c r="D51" s="12">
        <v>1607757.5999999999</v>
      </c>
      <c r="E51" s="13">
        <v>13374757.75</v>
      </c>
      <c r="F51" s="14">
        <v>0</v>
      </c>
      <c r="G51" s="15">
        <v>14982515.35</v>
      </c>
      <c r="I51" s="33">
        <f>SUM(I52:I54)</f>
        <v>2194405.83</v>
      </c>
      <c r="J51" s="34">
        <f t="shared" ref="J51" si="9">SUM(J52:J54)</f>
        <v>12788109.52</v>
      </c>
    </row>
    <row r="52" spans="2:15" x14ac:dyDescent="0.25">
      <c r="B52" s="18">
        <v>730601</v>
      </c>
      <c r="C52" s="19" t="s">
        <v>34</v>
      </c>
      <c r="D52" s="20">
        <v>0</v>
      </c>
      <c r="E52" s="21">
        <v>13180351.92</v>
      </c>
      <c r="F52" s="22">
        <v>0</v>
      </c>
      <c r="G52" s="23">
        <v>13180351.92</v>
      </c>
      <c r="I52" s="27">
        <v>2000000</v>
      </c>
      <c r="J52" s="28">
        <f t="shared" ref="J52:J54" si="10">+G52-I52</f>
        <v>11180351.92</v>
      </c>
    </row>
    <row r="53" spans="2:15" x14ac:dyDescent="0.25">
      <c r="B53" s="18">
        <v>730601</v>
      </c>
      <c r="C53" s="19" t="s">
        <v>17</v>
      </c>
      <c r="D53" s="20">
        <v>0</v>
      </c>
      <c r="E53" s="24">
        <v>194405.83</v>
      </c>
      <c r="F53" s="22">
        <v>0</v>
      </c>
      <c r="G53" s="23">
        <v>194405.83</v>
      </c>
      <c r="I53" s="29">
        <f>+G53</f>
        <v>194405.83</v>
      </c>
      <c r="J53" s="30">
        <f t="shared" si="10"/>
        <v>0</v>
      </c>
    </row>
    <row r="54" spans="2:15" ht="15.75" thickBot="1" x14ac:dyDescent="0.3">
      <c r="B54" s="18">
        <v>730601</v>
      </c>
      <c r="C54" s="19" t="s">
        <v>35</v>
      </c>
      <c r="D54" s="20">
        <v>1607757.5999999999</v>
      </c>
      <c r="E54" s="24">
        <v>0</v>
      </c>
      <c r="F54" s="22">
        <v>0</v>
      </c>
      <c r="G54" s="23">
        <v>1607757.5999999999</v>
      </c>
      <c r="I54" s="31">
        <v>0</v>
      </c>
      <c r="J54" s="32">
        <f t="shared" si="10"/>
        <v>1607757.5999999999</v>
      </c>
    </row>
    <row r="55" spans="2:15" ht="15.75" thickBot="1" x14ac:dyDescent="0.3">
      <c r="B55" s="10"/>
      <c r="C55" s="11" t="s">
        <v>36</v>
      </c>
      <c r="D55" s="12">
        <v>0</v>
      </c>
      <c r="E55" s="13">
        <v>187070.12</v>
      </c>
      <c r="F55" s="14">
        <v>0</v>
      </c>
      <c r="G55" s="15">
        <v>187070.12</v>
      </c>
      <c r="I55" s="33">
        <f>SUM(I56:I58)</f>
        <v>69983.38</v>
      </c>
      <c r="J55" s="34">
        <f t="shared" ref="J55" si="11">SUM(J56:J58)</f>
        <v>117086.73999999999</v>
      </c>
    </row>
    <row r="56" spans="2:15" ht="39.950000000000003" customHeight="1" x14ac:dyDescent="0.25">
      <c r="B56" s="18">
        <v>770206</v>
      </c>
      <c r="C56" s="19" t="s">
        <v>37</v>
      </c>
      <c r="D56" s="20">
        <v>0</v>
      </c>
      <c r="E56" s="37">
        <v>187070.12</v>
      </c>
      <c r="F56" s="22">
        <v>0</v>
      </c>
      <c r="G56" s="23">
        <v>187070.12</v>
      </c>
      <c r="I56" s="27">
        <f>5162.72+18681.41+25913.48+20225.77</f>
        <v>69983.38</v>
      </c>
      <c r="J56" s="41">
        <f>+G56-I56</f>
        <v>117086.73999999999</v>
      </c>
    </row>
    <row r="57" spans="2:15" x14ac:dyDescent="0.25">
      <c r="B57" s="18">
        <v>770206</v>
      </c>
      <c r="C57" s="19" t="s">
        <v>17</v>
      </c>
      <c r="D57" s="20">
        <v>0</v>
      </c>
      <c r="E57" s="24">
        <v>0</v>
      </c>
      <c r="F57" s="22">
        <v>0</v>
      </c>
      <c r="G57" s="23">
        <v>0</v>
      </c>
      <c r="I57" s="29">
        <v>0</v>
      </c>
      <c r="J57" s="42">
        <f t="shared" ref="J57:J62" si="12">+G57-I57</f>
        <v>0</v>
      </c>
    </row>
    <row r="58" spans="2:15" ht="15.75" thickBot="1" x14ac:dyDescent="0.3">
      <c r="B58" s="18">
        <v>770206</v>
      </c>
      <c r="C58" s="19" t="s">
        <v>38</v>
      </c>
      <c r="D58" s="20">
        <v>0</v>
      </c>
      <c r="E58" s="24">
        <v>0</v>
      </c>
      <c r="F58" s="22">
        <v>0</v>
      </c>
      <c r="G58" s="23">
        <v>0</v>
      </c>
      <c r="I58" s="31">
        <v>0</v>
      </c>
      <c r="J58" s="43">
        <f t="shared" si="12"/>
        <v>0</v>
      </c>
    </row>
    <row r="59" spans="2:15" ht="15.75" thickBot="1" x14ac:dyDescent="0.3">
      <c r="B59" s="10"/>
      <c r="C59" s="11" t="s">
        <v>39</v>
      </c>
      <c r="D59" s="12">
        <v>0</v>
      </c>
      <c r="E59" s="13">
        <v>996000</v>
      </c>
      <c r="F59" s="14">
        <v>0</v>
      </c>
      <c r="G59" s="15">
        <v>996000</v>
      </c>
      <c r="I59" s="33">
        <f>SUM(I60:I62)</f>
        <v>0</v>
      </c>
      <c r="J59" s="34">
        <f t="shared" ref="J59" si="13">SUM(J60:J62)</f>
        <v>996000</v>
      </c>
    </row>
    <row r="60" spans="2:15" x14ac:dyDescent="0.25">
      <c r="B60" s="18">
        <v>840301</v>
      </c>
      <c r="C60" s="19" t="s">
        <v>39</v>
      </c>
      <c r="D60" s="20">
        <v>0</v>
      </c>
      <c r="E60" s="21">
        <v>996000</v>
      </c>
      <c r="F60" s="22">
        <v>0</v>
      </c>
      <c r="G60" s="23">
        <v>996000</v>
      </c>
      <c r="I60" s="44">
        <v>0</v>
      </c>
      <c r="J60" s="41">
        <f t="shared" si="12"/>
        <v>996000</v>
      </c>
    </row>
    <row r="61" spans="2:15" ht="15.75" thickBot="1" x14ac:dyDescent="0.3">
      <c r="B61" s="18">
        <v>840301</v>
      </c>
      <c r="C61" s="19" t="s">
        <v>17</v>
      </c>
      <c r="D61" s="20">
        <v>0</v>
      </c>
      <c r="E61" s="24">
        <v>0</v>
      </c>
      <c r="F61" s="22">
        <v>0</v>
      </c>
      <c r="G61" s="23">
        <v>0</v>
      </c>
      <c r="I61" s="45">
        <v>0</v>
      </c>
      <c r="J61" s="42">
        <f t="shared" si="12"/>
        <v>0</v>
      </c>
    </row>
    <row r="62" spans="2:15" ht="15.75" thickBot="1" x14ac:dyDescent="0.3">
      <c r="B62" s="18">
        <v>840301</v>
      </c>
      <c r="C62" s="19" t="s">
        <v>40</v>
      </c>
      <c r="D62" s="20">
        <v>0</v>
      </c>
      <c r="E62" s="24">
        <v>0</v>
      </c>
      <c r="F62" s="22">
        <v>0</v>
      </c>
      <c r="G62" s="23">
        <v>0</v>
      </c>
      <c r="I62" s="46">
        <v>0</v>
      </c>
      <c r="J62" s="43">
        <f t="shared" si="12"/>
        <v>0</v>
      </c>
      <c r="L62" s="93" t="s">
        <v>41</v>
      </c>
      <c r="M62" s="94"/>
      <c r="N62" s="94"/>
      <c r="O62" s="95"/>
    </row>
    <row r="63" spans="2:15" ht="15.75" thickBot="1" x14ac:dyDescent="0.3">
      <c r="B63" s="10"/>
      <c r="C63" s="11" t="s">
        <v>42</v>
      </c>
      <c r="D63" s="12">
        <v>48094593.43</v>
      </c>
      <c r="E63" s="13">
        <v>307128984.27999997</v>
      </c>
      <c r="F63" s="14">
        <v>50246668.243333384</v>
      </c>
      <c r="G63" s="15">
        <v>405470245.95333338</v>
      </c>
      <c r="I63" s="47">
        <f>SUM(I64:I66)</f>
        <v>277038483.66999996</v>
      </c>
      <c r="J63" s="48">
        <f t="shared" ref="J63" si="14">SUM(J64:J66)</f>
        <v>128431762.28333339</v>
      </c>
      <c r="K63" s="39"/>
      <c r="L63" s="68" t="s">
        <v>38</v>
      </c>
      <c r="M63" s="69" t="s">
        <v>43</v>
      </c>
      <c r="N63" s="69" t="s">
        <v>44</v>
      </c>
      <c r="O63" s="70" t="s">
        <v>7</v>
      </c>
    </row>
    <row r="64" spans="2:15" ht="15.75" thickBot="1" x14ac:dyDescent="0.3">
      <c r="B64" s="49"/>
      <c r="C64" s="50" t="s">
        <v>45</v>
      </c>
      <c r="D64" s="51">
        <v>0</v>
      </c>
      <c r="E64" s="52">
        <v>233077135.20999998</v>
      </c>
      <c r="F64" s="53">
        <v>41670554.733333379</v>
      </c>
      <c r="G64" s="54">
        <v>274747689.94333339</v>
      </c>
      <c r="I64" s="51">
        <f>+I12+I16+I20+I28+I32+I36+I40+I48+I52+I56+I60+I24+I44</f>
        <v>225419639.03999999</v>
      </c>
      <c r="J64" s="55">
        <f>+J12+J16+J20+J28+J32+J36+J40+J48+J52+J56+J60+J24+J44</f>
        <v>54120400.903333396</v>
      </c>
      <c r="L64" s="65">
        <f>+J22+J30+J42+J50+J54</f>
        <v>9182255.6799999997</v>
      </c>
      <c r="M64" s="66">
        <f>+J29+J49</f>
        <v>65129105.700000003</v>
      </c>
      <c r="N64" s="66">
        <f>+J28+J48+J52+J56+J60</f>
        <v>54120400.903333396</v>
      </c>
      <c r="O64" s="67">
        <f>SUM(L64:N64)</f>
        <v>128431762.28333339</v>
      </c>
    </row>
    <row r="65" spans="2:10" x14ac:dyDescent="0.25">
      <c r="B65" s="18"/>
      <c r="C65" s="19" t="s">
        <v>17</v>
      </c>
      <c r="D65" s="20">
        <v>38912337.75</v>
      </c>
      <c r="E65" s="56">
        <v>74051849.070000008</v>
      </c>
      <c r="F65" s="22">
        <v>3783763.51</v>
      </c>
      <c r="G65" s="23">
        <v>116747950.33000001</v>
      </c>
      <c r="I65" s="20">
        <f t="shared" ref="I65:J66" si="15">+I13+I17+I21+I29+I33+I37+I41+I49+I53+I57+I61+I25+I45</f>
        <v>51618844.629999995</v>
      </c>
      <c r="J65" s="57">
        <f t="shared" si="15"/>
        <v>65129105.700000003</v>
      </c>
    </row>
    <row r="66" spans="2:10" ht="15.75" thickBot="1" x14ac:dyDescent="0.3">
      <c r="B66" s="58"/>
      <c r="C66" s="59" t="s">
        <v>38</v>
      </c>
      <c r="D66" s="60">
        <v>9182255.6799999997</v>
      </c>
      <c r="E66" s="61">
        <v>0</v>
      </c>
      <c r="F66" s="62">
        <v>4792350.0000000056</v>
      </c>
      <c r="G66" s="63">
        <v>13974605.680000005</v>
      </c>
      <c r="I66" s="60">
        <f t="shared" si="15"/>
        <v>0</v>
      </c>
      <c r="J66" s="64">
        <f t="shared" si="15"/>
        <v>9182255.6799999997</v>
      </c>
    </row>
    <row r="74" spans="2:10" x14ac:dyDescent="0.25">
      <c r="G74" s="3"/>
    </row>
  </sheetData>
  <mergeCells count="11">
    <mergeCell ref="L62:O62"/>
    <mergeCell ref="B3:L3"/>
    <mergeCell ref="B4:L4"/>
    <mergeCell ref="B5:L5"/>
    <mergeCell ref="B7:L7"/>
    <mergeCell ref="B8:B10"/>
    <mergeCell ref="C8:C10"/>
    <mergeCell ref="D8:F8"/>
    <mergeCell ref="G8:G10"/>
    <mergeCell ref="I8:I10"/>
    <mergeCell ref="J8:J10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7FC41FF06E084FA4C3B933332F5E1E" ma:contentTypeVersion="13" ma:contentTypeDescription="Crear nuevo documento." ma:contentTypeScope="" ma:versionID="252742ad8d39972588615996d24a4424">
  <xsd:schema xmlns:xsd="http://www.w3.org/2001/XMLSchema" xmlns:xs="http://www.w3.org/2001/XMLSchema" xmlns:p="http://schemas.microsoft.com/office/2006/metadata/properties" xmlns:ns1="http://schemas.microsoft.com/sharepoint/v3" xmlns:ns3="0574769a-ae6e-42f4-8b36-5ffb1bf0ba10" xmlns:ns4="81f4d0ba-af2c-427d-9573-8bebd637594f" targetNamespace="http://schemas.microsoft.com/office/2006/metadata/properties" ma:root="true" ma:fieldsID="3639fd8ae51c3900714f653678b38959" ns1:_="" ns3:_="" ns4:_="">
    <xsd:import namespace="http://schemas.microsoft.com/sharepoint/v3"/>
    <xsd:import namespace="0574769a-ae6e-42f4-8b36-5ffb1bf0ba10"/>
    <xsd:import namespace="81f4d0ba-af2c-427d-9573-8bebd63759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Dirección de Mensajería Instantánea" ma:internalName="IMAddres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4769a-ae6e-42f4-8b36-5ffb1bf0ba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4d0ba-af2c-427d-9573-8bebd63759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ddres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C13BA9-2C2D-460B-95DB-74139F605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309F12-29AF-43B3-A960-76B952F23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574769a-ae6e-42f4-8b36-5ffb1bf0ba10"/>
    <ds:schemaRef ds:uri="81f4d0ba-af2c-427d-9573-8bebd6375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DB4A8D-501D-43C5-BA59-5278FBE9D6F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ARRASTRE</vt:lpstr>
      <vt:lpstr>PRESUP-405 MILL- ANALISIS </vt:lpstr>
      <vt:lpstr>'PRESUP-405 MILL- ANALISIS '!Área_de_impresión</vt:lpstr>
      <vt:lpstr>'RESUMEN ARRASTRE'!Área_de_impresión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Monserrat Montesdeoca Torres</dc:creator>
  <cp:lastModifiedBy>Natalya Lizbeth Mejía Morejón</cp:lastModifiedBy>
  <dcterms:created xsi:type="dcterms:W3CDTF">2021-11-17T13:06:37Z</dcterms:created>
  <dcterms:modified xsi:type="dcterms:W3CDTF">2021-11-22T22:40:50Z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0x0101007D7FC41FF06E084FA4C3B933332F5E1E</vt:lpwstr>
  </property>
</Properties>
</file>