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ONIA 2021\REFORMA PRESUPUESTARIA 2021\RESPUESTA CONCEJALES\INFORME FINANCIERO REFORMA PRESENTADO 23 DE SEP 2021\"/>
    </mc:Choice>
  </mc:AlternateContent>
  <bookViews>
    <workbookView xWindow="0" yWindow="0" windowWidth="28800" windowHeight="11040" tabRatio="905" firstSheet="11" activeTab="11"/>
  </bookViews>
  <sheets>
    <sheet name="Hoja1" sheetId="13" state="hidden" r:id="rId1"/>
    <sheet name="Ingresos Completo" sheetId="1" state="hidden" r:id="rId2"/>
    <sheet name="Separado metro" sheetId="2" state="hidden" r:id="rId3"/>
    <sheet name="Tabla 1" sheetId="3" state="hidden" r:id="rId4"/>
    <sheet name="Tabla 2 y Gráfico 1" sheetId="4" state="hidden" r:id="rId5"/>
    <sheet name="Tabla 3 y Grafico 2" sheetId="6" state="hidden" r:id="rId6"/>
    <sheet name="Tabla 4" sheetId="7" state="hidden" r:id="rId7"/>
    <sheet name="Tabla 5" sheetId="8" state="hidden" r:id="rId8"/>
    <sheet name="Tabla 6 y 7" sheetId="9" state="hidden" r:id="rId9"/>
    <sheet name="Tabla 8" sheetId="10" state="hidden" r:id="rId10"/>
    <sheet name="Tabla 9" sheetId="11" state="hidden" r:id="rId11"/>
    <sheet name="anexo 1" sheetId="12" r:id="rId12"/>
  </sheets>
  <definedNames>
    <definedName name="_xlnm._FilterDatabase" localSheetId="1" hidden="1">'Ingresos Completo'!$A$1:$R$116</definedName>
    <definedName name="_xlnm._FilterDatabase" localSheetId="2" hidden="1">'Separado metro'!$A$1:$R$109</definedName>
  </definedNames>
  <calcPr calcId="162913"/>
  <pivotCaches>
    <pivotCache cacheId="49" r:id="rId13"/>
    <pivotCache cacheId="50" r:id="rId14"/>
    <pivotCache cacheId="51" r:id="rId15"/>
  </pivotCaches>
</workbook>
</file>

<file path=xl/calcChain.xml><?xml version="1.0" encoding="utf-8"?>
<calcChain xmlns="http://schemas.openxmlformats.org/spreadsheetml/2006/main">
  <c r="M116" i="1" l="1"/>
  <c r="C39" i="11" l="1"/>
  <c r="C40" i="11" s="1"/>
  <c r="B38" i="11"/>
  <c r="N12" i="11" l="1"/>
  <c r="C29" i="11"/>
  <c r="E90" i="12"/>
  <c r="D28" i="11"/>
  <c r="H12" i="8"/>
  <c r="D90" i="12"/>
  <c r="C90" i="12"/>
  <c r="B90" i="12"/>
  <c r="F90" i="12" l="1"/>
  <c r="L12" i="11"/>
  <c r="B32" i="10"/>
  <c r="L6" i="11"/>
  <c r="B33" i="10"/>
  <c r="E15" i="9" l="1"/>
  <c r="D15" i="9"/>
  <c r="C15" i="9"/>
  <c r="F14" i="9"/>
  <c r="F13" i="9"/>
  <c r="E7" i="9"/>
  <c r="D7" i="9"/>
  <c r="C7" i="9"/>
  <c r="F6" i="9"/>
  <c r="F5" i="9"/>
  <c r="L115" i="2"/>
  <c r="N115" i="2" s="1"/>
  <c r="L116" i="2"/>
  <c r="N116" i="2" s="1"/>
  <c r="L117" i="2"/>
  <c r="N117" i="2" s="1"/>
  <c r="L118" i="2"/>
  <c r="N118" i="2" s="1"/>
  <c r="L119" i="2"/>
  <c r="N119" i="2" s="1"/>
  <c r="L120" i="2"/>
  <c r="N120" i="2" s="1"/>
  <c r="L114" i="2"/>
  <c r="N114" i="2" s="1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P110" i="2" s="1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2" i="2"/>
  <c r="G4" i="4"/>
  <c r="J7" i="4"/>
  <c r="M4" i="4"/>
  <c r="L6" i="4" s="1"/>
  <c r="F4" i="4"/>
  <c r="F7" i="9" l="1"/>
  <c r="L121" i="2"/>
  <c r="F15" i="9"/>
  <c r="L109" i="2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N105" i="1" s="1"/>
  <c r="L106" i="1"/>
  <c r="L107" i="1"/>
  <c r="L108" i="1"/>
  <c r="L109" i="1"/>
  <c r="L110" i="1"/>
  <c r="L111" i="1"/>
  <c r="N111" i="1" s="1"/>
  <c r="L112" i="1"/>
  <c r="L113" i="1"/>
  <c r="L114" i="1"/>
  <c r="L115" i="1"/>
  <c r="N115" i="1" s="1"/>
  <c r="L2" i="1"/>
  <c r="P121" i="2"/>
  <c r="O121" i="2"/>
  <c r="O109" i="2"/>
  <c r="P102" i="2"/>
  <c r="P109" i="2" s="1"/>
  <c r="O102" i="2"/>
  <c r="K121" i="2"/>
  <c r="M121" i="2"/>
  <c r="N121" i="2"/>
  <c r="Q121" i="2"/>
  <c r="J121" i="2"/>
  <c r="Q109" i="2"/>
  <c r="N109" i="2"/>
  <c r="M109" i="2"/>
  <c r="K109" i="2"/>
  <c r="J109" i="2"/>
  <c r="K116" i="1"/>
  <c r="O116" i="1"/>
  <c r="P116" i="1"/>
  <c r="Q116" i="1"/>
  <c r="J116" i="1"/>
  <c r="N116" i="1" l="1"/>
  <c r="L116" i="1"/>
</calcChain>
</file>

<file path=xl/sharedStrings.xml><?xml version="1.0" encoding="utf-8"?>
<sst xmlns="http://schemas.openxmlformats.org/spreadsheetml/2006/main" count="2533" uniqueCount="264">
  <si>
    <t>ZA010000</t>
  </si>
  <si>
    <t>Administración Central.</t>
  </si>
  <si>
    <t/>
  </si>
  <si>
    <t>I/110102</t>
  </si>
  <si>
    <t>11 IMPUESTOS</t>
  </si>
  <si>
    <t>110102 A la Utilidad por la Venta de Predios Urban</t>
  </si>
  <si>
    <t>002</t>
  </si>
  <si>
    <t>Recursos Fiscales generados por las Inst</t>
  </si>
  <si>
    <t>I/110201</t>
  </si>
  <si>
    <t>110201 A los Predios Urbanos</t>
  </si>
  <si>
    <t>I/110202</t>
  </si>
  <si>
    <t>110202 A los Predios Rurales</t>
  </si>
  <si>
    <t>I/110203</t>
  </si>
  <si>
    <t>110203 A la Inscripción en el Registro de la Propi</t>
  </si>
  <si>
    <t>I/110205</t>
  </si>
  <si>
    <t>110205 De Vehículos Motorizados de Transporte Terr</t>
  </si>
  <si>
    <t>I/110206</t>
  </si>
  <si>
    <t>110206 De Alcabalas</t>
  </si>
  <si>
    <t>I/110207</t>
  </si>
  <si>
    <t>110207 A los Activos Totales</t>
  </si>
  <si>
    <t>I/110312</t>
  </si>
  <si>
    <t>110312 A los Espectáculos Públicos</t>
  </si>
  <si>
    <t>I/110704</t>
  </si>
  <si>
    <t>110704 Patentes Comerciales, Industriales, Financi</t>
  </si>
  <si>
    <t>I/110710</t>
  </si>
  <si>
    <t>110710 Al Juego</t>
  </si>
  <si>
    <t>FS66P020</t>
  </si>
  <si>
    <t>Instituto Metropolitano de Patrimonio</t>
  </si>
  <si>
    <t>I/130102</t>
  </si>
  <si>
    <t>13 TASAS Y CONTRIBUCIONES</t>
  </si>
  <si>
    <t>130102 Acceso a Lugares Públicos</t>
  </si>
  <si>
    <t>AT69K040</t>
  </si>
  <si>
    <t>Agencia Metrop Control Transito Seg vial</t>
  </si>
  <si>
    <t>I/130103</t>
  </si>
  <si>
    <t>130103 Ocupación de Lugares Públicos</t>
  </si>
  <si>
    <t>I/130107</t>
  </si>
  <si>
    <t>130107 Venta de Bases</t>
  </si>
  <si>
    <t>I/130108</t>
  </si>
  <si>
    <t>130108 Prestación de Servicios</t>
  </si>
  <si>
    <t>I/130110</t>
  </si>
  <si>
    <t>130110 Control de Alimentos y de Establecimientos</t>
  </si>
  <si>
    <t>I/130111</t>
  </si>
  <si>
    <t>130111 Inscripciones, Registros y Matrículas</t>
  </si>
  <si>
    <t>I/130112</t>
  </si>
  <si>
    <t>130112 Permisos, Licencias y Patentes</t>
  </si>
  <si>
    <t>I/130113</t>
  </si>
  <si>
    <t>130113 Registro Sanitario y Toxicología</t>
  </si>
  <si>
    <t>I/130118</t>
  </si>
  <si>
    <t>130118 Aprobación de Planos e Inspección de Constr</t>
  </si>
  <si>
    <t>I/130128</t>
  </si>
  <si>
    <t>130128 Patentes de Conservación Minera</t>
  </si>
  <si>
    <t>I/130199</t>
  </si>
  <si>
    <t>130199 Otras Tasas</t>
  </si>
  <si>
    <t>I/130307</t>
  </si>
  <si>
    <t>130307 Superficiarios Mineros</t>
  </si>
  <si>
    <t>I/130308</t>
  </si>
  <si>
    <t>130308 Regalías Mineras</t>
  </si>
  <si>
    <t>I/130399</t>
  </si>
  <si>
    <t>130399 Otras Concesiones</t>
  </si>
  <si>
    <t>I/130407</t>
  </si>
  <si>
    <t>130407 Repavimentación Urbana</t>
  </si>
  <si>
    <t>I/130408</t>
  </si>
  <si>
    <t>130408 Aceras, Bordillos y Cercas</t>
  </si>
  <si>
    <t>I/130413</t>
  </si>
  <si>
    <t>130413 Obras de Regeneración Urbana</t>
  </si>
  <si>
    <t>I/130499</t>
  </si>
  <si>
    <t>130499 Otras Contribuciones</t>
  </si>
  <si>
    <t>I/140204</t>
  </si>
  <si>
    <t>14 VENTA DE BIENES Y SERVICIOS</t>
  </si>
  <si>
    <t>140204 De Oficina, Didácticos y Publicaciones</t>
  </si>
  <si>
    <t>I/170107</t>
  </si>
  <si>
    <t>17 RENTAS DE INVERSIONES Y MULTAS</t>
  </si>
  <si>
    <t>170107 Dividendos de Sociedades y Empresas Privada</t>
  </si>
  <si>
    <t>I/170199</t>
  </si>
  <si>
    <t>170199 Intereses por Otras Operaciones</t>
  </si>
  <si>
    <t>I/170202</t>
  </si>
  <si>
    <t>170202 Edificios, Locales y Residencias</t>
  </si>
  <si>
    <t>CB21I040</t>
  </si>
  <si>
    <t>COLEGIO BENALCAZAR</t>
  </si>
  <si>
    <t>I/170299</t>
  </si>
  <si>
    <t>170299 Otros Arrendamientos</t>
  </si>
  <si>
    <t>I/170301</t>
  </si>
  <si>
    <t>170301 Tributaria</t>
  </si>
  <si>
    <t>I/170401</t>
  </si>
  <si>
    <t>170401 Tributarias</t>
  </si>
  <si>
    <t>I/170402</t>
  </si>
  <si>
    <t>170402 Infracción a Ordenanzas Municipales</t>
  </si>
  <si>
    <t>UN31M010</t>
  </si>
  <si>
    <t>Unidad de Salud Norte</t>
  </si>
  <si>
    <t>I/170404</t>
  </si>
  <si>
    <t>170404 Incumplimientos de Contratos</t>
  </si>
  <si>
    <t>ZQ08F080</t>
  </si>
  <si>
    <t>Administración Zonal Quitumbe</t>
  </si>
  <si>
    <t>ZV05F050</t>
  </si>
  <si>
    <t>Administración Zonal Valle los Chillos</t>
  </si>
  <si>
    <t>PM71N010</t>
  </si>
  <si>
    <t>Cuerpo de Agentes de Control</t>
  </si>
  <si>
    <t>ZM04F040</t>
  </si>
  <si>
    <t>Administración Zonal Manuela Sáenz</t>
  </si>
  <si>
    <t>I/170416</t>
  </si>
  <si>
    <t>170416 Infracciones a la Ley Orgánica de Transport</t>
  </si>
  <si>
    <t>ZD07F070</t>
  </si>
  <si>
    <t>Adm Zonal Equinoccia - La Delicia</t>
  </si>
  <si>
    <t>I/170499</t>
  </si>
  <si>
    <t>170499 Otras Multas</t>
  </si>
  <si>
    <t>MC37B000</t>
  </si>
  <si>
    <t>Agencia Metropolitana de Control</t>
  </si>
  <si>
    <t>UP72J010</t>
  </si>
  <si>
    <t>Unidad Patronato Municipal San José</t>
  </si>
  <si>
    <t>I/180102</t>
  </si>
  <si>
    <t>18 TRANSFERENCIAS Y DONACIONES CORRIENTES</t>
  </si>
  <si>
    <t>180102 De Entidades Descentralizadas y Autónomas</t>
  </si>
  <si>
    <t>I/190101</t>
  </si>
  <si>
    <t>19 OTROS INGRESOS</t>
  </si>
  <si>
    <t>190101 Ejecución de Garantías</t>
  </si>
  <si>
    <t>ZN02F020</t>
  </si>
  <si>
    <t>Administración Z Eugenio Espejo (Norte)</t>
  </si>
  <si>
    <t>I/190201</t>
  </si>
  <si>
    <t>190201 Indemnizaciones por Siniestros</t>
  </si>
  <si>
    <t>I/190299</t>
  </si>
  <si>
    <t>190299 Otras Indemnizaciones y Valores no Reclamad</t>
  </si>
  <si>
    <t>I/190401</t>
  </si>
  <si>
    <t>190401 Comisiones</t>
  </si>
  <si>
    <t>I/190407</t>
  </si>
  <si>
    <t>190407 Devolución de disponibilidades</t>
  </si>
  <si>
    <t>I/190499</t>
  </si>
  <si>
    <t>190499 Otros no Especificados</t>
  </si>
  <si>
    <t>CF22I050</t>
  </si>
  <si>
    <t>Colegio Fernández Madrid</t>
  </si>
  <si>
    <t>AC67Q000</t>
  </si>
  <si>
    <t>Agencia de Coord. Distrital del Comercio</t>
  </si>
  <si>
    <t>ZT06F060</t>
  </si>
  <si>
    <t>Administración Zonal Valle de Tumbaco</t>
  </si>
  <si>
    <t>EQ13I030</t>
  </si>
  <si>
    <t>Unidad Educativa Quitumbe</t>
  </si>
  <si>
    <t>OL41I060</t>
  </si>
  <si>
    <t>Unidad Educativa Oswaldo Lombeyda</t>
  </si>
  <si>
    <t>UC32M020</t>
  </si>
  <si>
    <t>Unidad de Salud Centro</t>
  </si>
  <si>
    <t>ES12I020</t>
  </si>
  <si>
    <t>Unidad Educativa Sucre</t>
  </si>
  <si>
    <t>US33M030</t>
  </si>
  <si>
    <t>Unidad de Salud Sur</t>
  </si>
  <si>
    <t>SF43I080</t>
  </si>
  <si>
    <t>Unidad Educativa San Francisco de Quito</t>
  </si>
  <si>
    <t>ZS03F030</t>
  </si>
  <si>
    <t>Administración Zonal Eloy Alfaro (Sur)</t>
  </si>
  <si>
    <t>RP36A010</t>
  </si>
  <si>
    <t>Registro de la Propiedad</t>
  </si>
  <si>
    <t>JM40I070</t>
  </si>
  <si>
    <t>Unidad Educativa Julio E.Moreno</t>
  </si>
  <si>
    <t>I/240201</t>
  </si>
  <si>
    <t>24 VENTA DE ACTIVOS NO FINANCIEROS</t>
  </si>
  <si>
    <t>240201 Terrenos</t>
  </si>
  <si>
    <t>I/240202</t>
  </si>
  <si>
    <t>240202 Edificios, Locales y Residencias</t>
  </si>
  <si>
    <t>I/280101</t>
  </si>
  <si>
    <t>28 TRANSFERENCIAS Y DONACIONES DE CAPITAL E INVERS</t>
  </si>
  <si>
    <t>280101 Del Presupuesto General del Estado</t>
  </si>
  <si>
    <t>001</t>
  </si>
  <si>
    <t>Recursos Fiscales</t>
  </si>
  <si>
    <t>I/280111</t>
  </si>
  <si>
    <t>280111 De Convenios Legalmente Suscritos</t>
  </si>
  <si>
    <t>I/280301</t>
  </si>
  <si>
    <t>280301 De Organismos Multilaterales</t>
  </si>
  <si>
    <t>701</t>
  </si>
  <si>
    <t>Asistencia Técnica y Donaciones</t>
  </si>
  <si>
    <t>I/281002</t>
  </si>
  <si>
    <t>281002 Del Presupuesto General de Estado a Gobiern</t>
  </si>
  <si>
    <t>MB42I090</t>
  </si>
  <si>
    <t>Unidad Educativa Milenio Bicentenario</t>
  </si>
  <si>
    <t>IM000000000000 INGRESOS METRO</t>
  </si>
  <si>
    <t>IM000000000000</t>
  </si>
  <si>
    <t>I/360301</t>
  </si>
  <si>
    <t>36 FINANCIAMIENTO PÚBLICO</t>
  </si>
  <si>
    <t>360301 De Organismos Multilaterales</t>
  </si>
  <si>
    <t>202</t>
  </si>
  <si>
    <t>PRESTAMOS EXTERNOS</t>
  </si>
  <si>
    <t>I/370102</t>
  </si>
  <si>
    <t>37 SALDOS DISPONIBLES</t>
  </si>
  <si>
    <t>370102 De Fondos de Autogestión</t>
  </si>
  <si>
    <t>I/370104</t>
  </si>
  <si>
    <t>370104 De Préstamos</t>
  </si>
  <si>
    <t>I/380101</t>
  </si>
  <si>
    <t>38 CUENTAS PENDIENTES POR COBRAR</t>
  </si>
  <si>
    <t>380101 De Cuentas por Cobrar</t>
  </si>
  <si>
    <t>I/380107</t>
  </si>
  <si>
    <t>380107 De anticipos por Devengar de Ejercicios Ant</t>
  </si>
  <si>
    <t>I/380108</t>
  </si>
  <si>
    <t>380108 De anticipos por Devengar de Ejercicios Ant</t>
  </si>
  <si>
    <t>Centro gestor</t>
  </si>
  <si>
    <t>Des.Centro Gestor</t>
  </si>
  <si>
    <t>Des.Proyecto</t>
  </si>
  <si>
    <t>Proyecto</t>
  </si>
  <si>
    <t>Posición Presupuestaria</t>
  </si>
  <si>
    <t>Partida - Descripción</t>
  </si>
  <si>
    <t>Partida</t>
  </si>
  <si>
    <t>Fondo</t>
  </si>
  <si>
    <t>Des.Fondo</t>
  </si>
  <si>
    <t>Asignación inicial</t>
  </si>
  <si>
    <t>Traspasos</t>
  </si>
  <si>
    <t>PPLMQ</t>
  </si>
  <si>
    <t>Total general</t>
  </si>
  <si>
    <t>Codificado Actual al 24 Ago 2021</t>
  </si>
  <si>
    <t>Devengado al 24 Ago 2021</t>
  </si>
  <si>
    <t>Recaudado 24 Ago 2021</t>
  </si>
  <si>
    <t>Saldo por Devengar 24 Ago 2021</t>
  </si>
  <si>
    <t>Reforma Presupuestaria 2021</t>
  </si>
  <si>
    <t>Codificado con Reforma Presupuestaria 2021</t>
  </si>
  <si>
    <t xml:space="preserve"> Asignación inicial</t>
  </si>
  <si>
    <t xml:space="preserve"> Devengado </t>
  </si>
  <si>
    <t xml:space="preserve"> Codificado Actual </t>
  </si>
  <si>
    <t xml:space="preserve"> Recaudado </t>
  </si>
  <si>
    <t xml:space="preserve"> % Dev.</t>
  </si>
  <si>
    <t xml:space="preserve"> Recaudado</t>
  </si>
  <si>
    <t xml:space="preserve"> % Rec.</t>
  </si>
  <si>
    <t>Grupo de Ingreso</t>
  </si>
  <si>
    <t>PROMEDIO RECAUDADO 2018 - 2020</t>
  </si>
  <si>
    <t>% REC. (Promedio vs. Rec 2021)</t>
  </si>
  <si>
    <t>Sacado del cuadro de analisis ingresos Ene a Dic 2017 a 2021</t>
  </si>
  <si>
    <t xml:space="preserve"> Recaudado 2018
(Ene-Jul)</t>
  </si>
  <si>
    <t>Recaudado 2019
(Ene-Jul)</t>
  </si>
  <si>
    <t>Recaudado 2020
(Ene-Jul)</t>
  </si>
  <si>
    <t>Recaudado 2021
(01 Ene al 31-Jul)</t>
  </si>
  <si>
    <t xml:space="preserve"> Devengado</t>
  </si>
  <si>
    <t>MUNICIPIO DEL DISTRITO METROPOLITANO DE QUITO
REFORMA PRESUPUESTARIA DE INGRESOS 2021
GADDMQ + PPLMQ</t>
  </si>
  <si>
    <t xml:space="preserve"> Reforma Presupuestaria 2021</t>
  </si>
  <si>
    <t xml:space="preserve"> Codificado con Reforma Presupuestaria 2021</t>
  </si>
  <si>
    <t>MUNICIPIO DEL DISTRITO METROPOLITANO DE QUITO
REFORMA PRESUPUESTARIA DE INGRESOS 2021
GADDMQ</t>
  </si>
  <si>
    <t>ASIGNACIÓN GOBIERNO CENTRAL - MODELO EQUIDAD Y COMPETENCIA DE TRANSPORTE</t>
  </si>
  <si>
    <t>Rubro</t>
  </si>
  <si>
    <t xml:space="preserve">Asignación Inicial </t>
  </si>
  <si>
    <t>Codificado Actual</t>
  </si>
  <si>
    <t>Codificado con Reforma 2021</t>
  </si>
  <si>
    <t>Modelo de Equidad Territorial</t>
  </si>
  <si>
    <t>Compentencias de Transporte</t>
  </si>
  <si>
    <t>Total 280101 Del Presupuesto General del Estado</t>
  </si>
  <si>
    <t>ASIGNACIÓN GOBIERNO CENTRAL - DEVOLUCIÓN IVA</t>
  </si>
  <si>
    <t>Del Presupuesto General de Estado a Gobierno - Devolución del IVA GADDMQ</t>
  </si>
  <si>
    <t>Del Presupuesto General de Estado a Gobierno - Devolución del IVA PPLMQ</t>
  </si>
  <si>
    <t>Total 281002 Del Presupuesto General de Estado a Gobiernos Autónomos Descentralizados Municipales</t>
  </si>
  <si>
    <t>ASIG. Mdmq</t>
  </si>
  <si>
    <t>Total reforma</t>
  </si>
  <si>
    <t>RECAUDACIÓN ENERO - JULIO 
AÑOS 2018 - 2021</t>
  </si>
  <si>
    <t>MUNICIPIO DEL DISTRITO METROPOLITANO DE QUITO
EJECUCIÓN PRESUPUESTARIA POR GRUPO
GADDMQ
AL 28 DE AGOSTO 2021</t>
  </si>
  <si>
    <t>MUNICIPIO DEL DISTRITO METROPOLITANO DE QUITO
EJECUCIÓN PRESUPUESTARIA POR GRUPO
AL 28 DE AGOSTO 2021</t>
  </si>
  <si>
    <t>MUNICIPIO DEL DISTRITO METROPOLITANO DE QUITO
REFORMA PRESUPUESTARIA DE INGRESOS 2021
GADDMQ
AL 28 AGOSTO 2021</t>
  </si>
  <si>
    <t>MUNICIPIO DEL DISTRITO METROPOLITANO DE QUITO
REFORMA PRESUPUESTARIA DE INGRESOS 2021
PPLMQ
AL 28 AGOSTO 2021</t>
  </si>
  <si>
    <t>MUNICIPIO DEL DISTRITO METROPOLITANO DE QUITO
REFORMA PRESUPUESTARIA DE INGRESOS 2021
PPLMQ</t>
  </si>
  <si>
    <t xml:space="preserve"> </t>
  </si>
  <si>
    <t>CAF-10579</t>
  </si>
  <si>
    <t>ICO-FIEM</t>
  </si>
  <si>
    <t>BIRF-8889</t>
  </si>
  <si>
    <t>Total</t>
  </si>
  <si>
    <t xml:space="preserve"> % Incremento / Disminución</t>
  </si>
  <si>
    <t xml:space="preserve"> % Incremento / Reducción</t>
  </si>
  <si>
    <t>Desembolsos CAF-Bco Mundial- Trenes (espacio para devengar)</t>
  </si>
  <si>
    <t>Saldos de los prestamos multilaterales</t>
  </si>
  <si>
    <t>MUNICIPIO DEL DISTRITO METROPOLITANO DE QUITO
EJECUCIÓN PRESUPUESTARIA DE INGRESOS 2021
PPLMQ
AL 28 AGOSTO 2021</t>
  </si>
  <si>
    <t>sueldo encargo</t>
  </si>
  <si>
    <t>días encargo</t>
  </si>
  <si>
    <t>5 días</t>
  </si>
  <si>
    <t>Etiquetas de fila</t>
  </si>
  <si>
    <t>Suma de Codificado con Reforma Presupuestaria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</si>
</sst>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00%"/>
  </numFmts>
  <fonts count="17" x14ac:knownFonts="1">
    <font>
      <sz val="10"/>
      <name val="Arial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22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1"/>
      <name val="Calibri Light"/>
      <family val="2"/>
      <scheme val="major"/>
    </font>
    <font>
      <sz val="1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theme="4"/>
      </bottom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2" applyNumberFormat="0" applyFill="0" applyAlignment="0" applyProtection="0"/>
  </cellStyleXfs>
  <cellXfs count="89">
    <xf numFmtId="0" fontId="0" fillId="0" borderId="0" xfId="0" applyAlignment="1">
      <alignment vertical="top"/>
    </xf>
    <xf numFmtId="0" fontId="3" fillId="3" borderId="2" xfId="3" applyFont="1" applyFill="1" applyAlignment="1">
      <alignment vertical="top"/>
    </xf>
    <xf numFmtId="4" fontId="3" fillId="3" borderId="2" xfId="3" applyNumberFormat="1" applyFont="1" applyFill="1" applyAlignment="1">
      <alignment vertical="top"/>
    </xf>
    <xf numFmtId="0" fontId="4" fillId="0" borderId="0" xfId="0" applyFont="1" applyAlignment="1">
      <alignment vertical="top"/>
    </xf>
    <xf numFmtId="4" fontId="4" fillId="0" borderId="0" xfId="0" applyNumberFormat="1" applyFont="1" applyAlignment="1">
      <alignment vertical="top"/>
    </xf>
    <xf numFmtId="4" fontId="4" fillId="0" borderId="0" xfId="1" applyNumberFormat="1" applyFont="1" applyAlignment="1">
      <alignment vertical="top"/>
    </xf>
    <xf numFmtId="4" fontId="3" fillId="0" borderId="2" xfId="3" applyNumberFormat="1" applyFont="1" applyAlignment="1">
      <alignment vertical="top"/>
    </xf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0" fillId="0" borderId="0" xfId="2" applyFont="1" applyAlignment="1">
      <alignment vertical="top"/>
    </xf>
    <xf numFmtId="9" fontId="4" fillId="0" borderId="0" xfId="2" applyFont="1" applyAlignment="1">
      <alignment vertical="top"/>
    </xf>
    <xf numFmtId="0" fontId="4" fillId="0" borderId="0" xfId="0" applyFont="1" applyAlignment="1">
      <alignment vertical="center"/>
    </xf>
    <xf numFmtId="0" fontId="8" fillId="0" borderId="0" xfId="0" applyFont="1"/>
    <xf numFmtId="0" fontId="7" fillId="4" borderId="6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/>
    <xf numFmtId="9" fontId="8" fillId="0" borderId="1" xfId="2" applyFont="1" applyBorder="1" applyAlignment="1">
      <alignment horizontal="center"/>
    </xf>
    <xf numFmtId="164" fontId="8" fillId="0" borderId="0" xfId="1" applyFont="1"/>
    <xf numFmtId="4" fontId="8" fillId="0" borderId="0" xfId="0" applyNumberFormat="1" applyFont="1"/>
    <xf numFmtId="9" fontId="8" fillId="0" borderId="0" xfId="2" applyFont="1"/>
    <xf numFmtId="164" fontId="8" fillId="0" borderId="0" xfId="2" applyNumberFormat="1" applyFont="1"/>
    <xf numFmtId="0" fontId="5" fillId="0" borderId="0" xfId="0" applyFont="1" applyAlignment="1">
      <alignment vertical="top"/>
    </xf>
    <xf numFmtId="4" fontId="5" fillId="0" borderId="0" xfId="0" applyNumberFormat="1" applyFont="1" applyAlignment="1">
      <alignment vertical="top"/>
    </xf>
    <xf numFmtId="4" fontId="0" fillId="0" borderId="0" xfId="0" applyNumberFormat="1" applyAlignment="1">
      <alignment vertical="center"/>
    </xf>
    <xf numFmtId="4" fontId="4" fillId="0" borderId="0" xfId="0" applyNumberFormat="1" applyFont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4" fontId="11" fillId="0" borderId="1" xfId="0" applyNumberFormat="1" applyFont="1" applyBorder="1"/>
    <xf numFmtId="0" fontId="12" fillId="0" borderId="2" xfId="3" applyFont="1"/>
    <xf numFmtId="4" fontId="12" fillId="0" borderId="2" xfId="3" applyNumberFormat="1" applyFont="1"/>
    <xf numFmtId="0" fontId="11" fillId="0" borderId="1" xfId="0" applyFont="1" applyBorder="1" applyAlignment="1">
      <alignment vertical="center"/>
    </xf>
    <xf numFmtId="0" fontId="12" fillId="0" borderId="10" xfId="3" applyFont="1" applyBorder="1"/>
    <xf numFmtId="4" fontId="12" fillId="0" borderId="10" xfId="3" applyNumberFormat="1" applyFont="1" applyBorder="1"/>
    <xf numFmtId="4" fontId="13" fillId="0" borderId="0" xfId="0" applyNumberFormat="1" applyFont="1" applyAlignment="1">
      <alignment vertical="top"/>
    </xf>
    <xf numFmtId="10" fontId="4" fillId="0" borderId="0" xfId="2" applyNumberFormat="1" applyFont="1" applyAlignment="1">
      <alignment vertical="top"/>
    </xf>
    <xf numFmtId="4" fontId="4" fillId="0" borderId="0" xfId="2" applyNumberFormat="1" applyFont="1" applyAlignment="1">
      <alignment vertical="top"/>
    </xf>
    <xf numFmtId="4" fontId="0" fillId="0" borderId="0" xfId="0" applyNumberFormat="1" applyAlignment="1">
      <alignment vertical="top"/>
    </xf>
    <xf numFmtId="0" fontId="14" fillId="0" borderId="0" xfId="0" applyFont="1" applyAlignment="1">
      <alignment horizontal="right" vertical="top"/>
    </xf>
    <xf numFmtId="4" fontId="2" fillId="0" borderId="2" xfId="3" applyNumberFormat="1" applyAlignment="1">
      <alignment vertical="top"/>
    </xf>
    <xf numFmtId="0" fontId="5" fillId="0" borderId="0" xfId="0" applyFont="1" applyAlignment="1">
      <alignment horizontal="right" vertical="top"/>
    </xf>
    <xf numFmtId="0" fontId="3" fillId="0" borderId="11" xfId="0" applyFont="1" applyBorder="1" applyAlignment="1">
      <alignment horizontal="left" vertical="top"/>
    </xf>
    <xf numFmtId="4" fontId="3" fillId="0" borderId="11" xfId="0" applyNumberFormat="1" applyFont="1" applyBorder="1" applyAlignment="1">
      <alignment vertical="top"/>
    </xf>
    <xf numFmtId="9" fontId="3" fillId="0" borderId="11" xfId="2" applyFont="1" applyBorder="1" applyAlignment="1">
      <alignment vertical="top"/>
    </xf>
    <xf numFmtId="165" fontId="4" fillId="0" borderId="0" xfId="2" applyNumberFormat="1" applyFont="1" applyAlignment="1">
      <alignment vertical="top"/>
    </xf>
    <xf numFmtId="4" fontId="15" fillId="0" borderId="0" xfId="0" applyNumberFormat="1" applyFont="1" applyAlignment="1">
      <alignment vertical="top"/>
    </xf>
    <xf numFmtId="0" fontId="1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top"/>
    </xf>
    <xf numFmtId="0" fontId="0" fillId="0" borderId="0" xfId="0" pivotButton="1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vertical="top"/>
    </xf>
    <xf numFmtId="164" fontId="0" fillId="0" borderId="0" xfId="1" applyFont="1" applyAlignment="1">
      <alignment vertical="top"/>
    </xf>
    <xf numFmtId="0" fontId="16" fillId="0" borderId="0" xfId="0" pivotButton="1" applyFont="1" applyAlignment="1">
      <alignment vertical="center" wrapText="1"/>
    </xf>
    <xf numFmtId="4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top"/>
    </xf>
    <xf numFmtId="4" fontId="16" fillId="0" borderId="0" xfId="0" applyNumberFormat="1" applyFont="1" applyAlignment="1">
      <alignment vertical="top"/>
    </xf>
    <xf numFmtId="0" fontId="16" fillId="0" borderId="0" xfId="0" pivotButton="1" applyFont="1" applyAlignment="1">
      <alignment vertical="center"/>
    </xf>
    <xf numFmtId="4" fontId="16" fillId="0" borderId="0" xfId="0" applyNumberFormat="1" applyFont="1" applyAlignment="1">
      <alignment vertical="center"/>
    </xf>
    <xf numFmtId="9" fontId="16" fillId="0" borderId="0" xfId="0" applyNumberFormat="1" applyFont="1" applyAlignment="1">
      <alignment vertical="center"/>
    </xf>
    <xf numFmtId="9" fontId="16" fillId="0" borderId="0" xfId="0" applyNumberFormat="1" applyFont="1" applyAlignment="1">
      <alignment horizontal="center" vertical="center" wrapText="1"/>
    </xf>
    <xf numFmtId="0" fontId="4" fillId="0" borderId="0" xfId="0" pivotButton="1" applyFont="1" applyAlignment="1">
      <alignment vertical="center"/>
    </xf>
    <xf numFmtId="0" fontId="4" fillId="0" borderId="0" xfId="0" applyFont="1" applyAlignment="1">
      <alignment horizontal="left" vertical="top"/>
    </xf>
    <xf numFmtId="4" fontId="4" fillId="0" borderId="0" xfId="0" applyNumberFormat="1" applyFont="1" applyAlignment="1">
      <alignment horizontal="center" vertical="center" wrapText="1"/>
    </xf>
    <xf numFmtId="0" fontId="4" fillId="0" borderId="0" xfId="0" pivotButton="1" applyFont="1" applyAlignment="1">
      <alignment vertical="center" wrapText="1"/>
    </xf>
    <xf numFmtId="0" fontId="4" fillId="0" borderId="0" xfId="0" applyFont="1" applyAlignment="1">
      <alignment horizontal="left" vertical="top" indent="1"/>
    </xf>
    <xf numFmtId="9" fontId="4" fillId="0" borderId="0" xfId="2" applyFont="1" applyAlignment="1">
      <alignment horizontal="center" vertical="center" wrapText="1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9" fontId="5" fillId="0" borderId="3" xfId="2" applyFont="1" applyBorder="1" applyAlignment="1">
      <alignment horizontal="center" vertical="center" wrapText="1"/>
    </xf>
    <xf numFmtId="9" fontId="5" fillId="0" borderId="4" xfId="2" applyFont="1" applyBorder="1" applyAlignment="1">
      <alignment horizontal="center" vertical="center" wrapText="1"/>
    </xf>
    <xf numFmtId="9" fontId="5" fillId="0" borderId="5" xfId="2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Porcentaje" xfId="2" builtinId="5"/>
    <cellStyle name="Total" xfId="3" builtinId="25"/>
  </cellStyles>
  <dxfs count="249">
    <dxf>
      <numFmt numFmtId="4" formatCode="#,##0.00"/>
      <alignment horizontal="center" vertical="center" wrapText="1" readingOrder="0"/>
    </dxf>
    <dxf>
      <alignment horizontal="center" readingOrder="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alignment horizontal="general" readingOrder="0"/>
    </dxf>
    <dxf>
      <alignment horizontal="general" readingOrder="0"/>
    </dxf>
    <dxf>
      <numFmt numFmtId="4" formatCode="#,##0.00"/>
    </dxf>
    <dxf>
      <numFmt numFmtId="4" formatCode="#,##0.0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4" formatCode="#,##0.00"/>
      <alignment horizontal="center" vertical="center" wrapText="1" readingOrder="0"/>
    </dxf>
    <dxf>
      <alignment vertical="center" readingOrder="0"/>
    </dxf>
    <dxf>
      <alignment horizontal="center" readingOrder="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4" formatCode="#,##0.00"/>
    </dxf>
    <dxf>
      <numFmt numFmtId="4" formatCode="#,##0.00"/>
    </dxf>
    <dxf>
      <numFmt numFmtId="4" formatCode="#,##0.00"/>
      <alignment horizontal="center" vertical="center" wrapText="1" readingOrder="0"/>
    </dxf>
    <dxf>
      <numFmt numFmtId="4" formatCode="#,##0.00"/>
    </dxf>
    <dxf>
      <alignment vertical="center" readingOrder="0"/>
    </dxf>
    <dxf>
      <alignment horizontal="center" readingOrder="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4" formatCode="#,##0.00"/>
    </dxf>
    <dxf>
      <numFmt numFmtId="4" formatCode="#,##0.00"/>
    </dxf>
    <dxf>
      <numFmt numFmtId="4" formatCode="#,##0.00"/>
      <alignment horizontal="center" vertical="center" wrapText="1" readingOrder="0"/>
    </dxf>
    <dxf>
      <alignment vertical="center" readingOrder="0"/>
    </dxf>
    <dxf>
      <alignment horizontal="center" readingOrder="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4" formatCode="#,##0.00"/>
    </dxf>
    <dxf>
      <numFmt numFmtId="4" formatCode="#,##0.0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4" formatCode="#,##0.00"/>
    </dxf>
    <dxf>
      <numFmt numFmtId="4" formatCode="#,##0.0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4" formatCode="#,##0.00"/>
    </dxf>
    <dxf>
      <numFmt numFmtId="4" formatCode="#,##0.0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alignment horizontal="general" readingOrder="0"/>
    </dxf>
    <dxf>
      <alignment horizontal="general" readingOrder="0"/>
    </dxf>
    <dxf>
      <numFmt numFmtId="4" formatCode="#,##0.00"/>
    </dxf>
    <dxf>
      <numFmt numFmtId="4" formatCode="#,##0.0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4" formatCode="#,##0.00"/>
      <alignment horizontal="center" vertical="center" wrapText="1" readingOrder="0"/>
    </dxf>
    <dxf>
      <alignment horizontal="center" readingOrder="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alignment horizontal="general" readingOrder="0"/>
    </dxf>
    <dxf>
      <alignment horizontal="general" readingOrder="0"/>
    </dxf>
    <dxf>
      <numFmt numFmtId="4" formatCode="#,##0.00"/>
    </dxf>
    <dxf>
      <numFmt numFmtId="4" formatCode="#,##0.0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3" formatCode="0%"/>
    </dxf>
    <dxf>
      <numFmt numFmtId="13" formatCode="0%"/>
    </dxf>
    <dxf>
      <numFmt numFmtId="13" formatCode="0%"/>
    </dxf>
    <dxf>
      <numFmt numFmtId="4" formatCode="#,##0.00"/>
      <alignment horizontal="center" vertical="center" wrapText="1" readingOrder="0"/>
    </dxf>
    <dxf>
      <numFmt numFmtId="4" formatCode="#,##0.00"/>
    </dxf>
    <dxf>
      <numFmt numFmtId="4" formatCode="#,##0.0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general" readingOrder="0"/>
    </dxf>
    <dxf>
      <numFmt numFmtId="4" formatCode="#,##0.0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3" formatCode="#,##0"/>
    </dxf>
    <dxf>
      <numFmt numFmtId="3" formatCode="#,##0"/>
    </dxf>
    <dxf>
      <numFmt numFmtId="3" formatCode="#,##0"/>
    </dxf>
    <dxf>
      <alignment wrapText="1" readingOrder="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alignment horizontal="center" readingOrder="0"/>
    </dxf>
    <dxf>
      <alignment vertical="center" readingOrder="0"/>
    </dxf>
    <dxf>
      <alignment vertical="center" readingOrder="0"/>
    </dxf>
    <dxf>
      <numFmt numFmtId="4" formatCode="#,##0.00"/>
    </dxf>
    <dxf>
      <numFmt numFmtId="4" formatCode="#,##0.0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numFmt numFmtId="4" formatCode="#,##0.00"/>
    </dxf>
    <dxf>
      <numFmt numFmtId="4" formatCode="#,##0.00"/>
    </dxf>
  </dxfs>
  <tableStyles count="0" defaultTableStyle="TableStyleMedium9" defaultPivotStyle="PivotStyleLight16"/>
  <colors>
    <mruColors>
      <color rgb="FFCCCCFF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302741358760428E-2"/>
          <c:y val="0.1265230482553317"/>
          <c:w val="0.96503774334525227"/>
          <c:h val="0.728604606242401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2 y Gráfico 1'!$B$3</c:f>
              <c:strCache>
                <c:ptCount val="1"/>
                <c:pt idx="0">
                  <c:v> Recaudado 2018
(Ene-Jul)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'Tabla 2 y Gráfico 1'!$B$4</c:f>
              <c:numCache>
                <c:formatCode>#,##0.00</c:formatCode>
                <c:ptCount val="1"/>
                <c:pt idx="0">
                  <c:v>729246065.23000002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36-4A31-90BD-45F723A853A0}"/>
            </c:ext>
          </c:extLst>
        </c:ser>
        <c:ser>
          <c:idx val="1"/>
          <c:order val="1"/>
          <c:tx>
            <c:strRef>
              <c:f>'Tabla 2 y Gráfico 1'!$C$3</c:f>
              <c:strCache>
                <c:ptCount val="1"/>
                <c:pt idx="0">
                  <c:v>Recaudado 2019
(Ene-Jul)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'Tabla 2 y Gráfico 1'!$C$4</c:f>
              <c:numCache>
                <c:formatCode>#,##0.00</c:formatCode>
                <c:ptCount val="1"/>
                <c:pt idx="0">
                  <c:v>528641100.49000001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36-4A31-90BD-45F723A853A0}"/>
            </c:ext>
          </c:extLst>
        </c:ser>
        <c:ser>
          <c:idx val="2"/>
          <c:order val="2"/>
          <c:tx>
            <c:strRef>
              <c:f>'Tabla 2 y Gráfico 1'!$D$3</c:f>
              <c:strCache>
                <c:ptCount val="1"/>
                <c:pt idx="0">
                  <c:v>Recaudado 2020
(Ene-Jul)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'Tabla 2 y Gráfico 1'!$D$4</c:f>
              <c:numCache>
                <c:formatCode>#,##0.00</c:formatCode>
                <c:ptCount val="1"/>
                <c:pt idx="0">
                  <c:v>320580032.08999997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36-4A31-90BD-45F723A853A0}"/>
            </c:ext>
          </c:extLst>
        </c:ser>
        <c:ser>
          <c:idx val="3"/>
          <c:order val="3"/>
          <c:tx>
            <c:strRef>
              <c:f>'Tabla 2 y Gráfico 1'!$E$3</c:f>
              <c:strCache>
                <c:ptCount val="1"/>
                <c:pt idx="0">
                  <c:v>Recaudado 2021
(01 Ene al 31-Jul)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'Tabla 2 y Gráfico 1'!$E$4</c:f>
              <c:numCache>
                <c:formatCode>#,##0.00</c:formatCode>
                <c:ptCount val="1"/>
                <c:pt idx="0">
                  <c:v>472723984.09999996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36-4A31-90BD-45F723A853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9836336"/>
        <c:axId val="419837456"/>
      </c:barChart>
      <c:catAx>
        <c:axId val="419836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19837456"/>
        <c:crosses val="autoZero"/>
        <c:auto val="1"/>
        <c:lblAlgn val="ctr"/>
        <c:lblOffset val="100"/>
        <c:noMultiLvlLbl val="0"/>
      </c:catAx>
      <c:valAx>
        <c:axId val="41983745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1983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0198805602219866E-2"/>
          <c:y val="0.91800865800865805"/>
          <c:w val="0.96980119439778012"/>
          <c:h val="8.00872618195452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3 y Grafico 2'!$B$17</c:f>
              <c:strCache>
                <c:ptCount val="1"/>
                <c:pt idx="0">
                  <c:v> % Rec.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79-44DE-9FE3-3296D5F3962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079-44DE-9FE3-3296D5F39627}"/>
              </c:ext>
            </c:extLst>
          </c:dPt>
          <c:dPt>
            <c:idx val="2"/>
            <c:invertIfNegative val="0"/>
            <c:bubble3D val="0"/>
            <c:spPr>
              <a:solidFill>
                <a:srgbClr val="CC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079-44DE-9FE3-3296D5F39627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079-44DE-9FE3-3296D5F3962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079-44DE-9FE3-3296D5F39627}"/>
              </c:ext>
            </c:extLst>
          </c:dPt>
          <c:dPt>
            <c:idx val="5"/>
            <c:invertIfNegative val="0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079-44DE-9FE3-3296D5F3962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079-44DE-9FE3-3296D5F3962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079-44DE-9FE3-3296D5F396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3 y Grafico 2'!$A$18:$A$24</c:f>
              <c:strCache>
                <c:ptCount val="7"/>
                <c:pt idx="0">
                  <c:v>11 IMPUESTOS</c:v>
                </c:pt>
                <c:pt idx="1">
                  <c:v>13 TASAS Y CONTRIBUCIONES</c:v>
                </c:pt>
                <c:pt idx="2">
                  <c:v>14 VENTA DE BIENES Y SERVICIOS</c:v>
                </c:pt>
                <c:pt idx="3">
                  <c:v>17 RENTAS DE INVERSIONES Y MULTAS</c:v>
                </c:pt>
                <c:pt idx="4">
                  <c:v>18 TRANSFERENCIAS Y DONACIONES CORRIENTES</c:v>
                </c:pt>
                <c:pt idx="5">
                  <c:v>19 OTROS INGRESOS</c:v>
                </c:pt>
                <c:pt idx="6">
                  <c:v>28 TRANSFERENCIAS Y DONACIONES DE CAPITAL E INVERS</c:v>
                </c:pt>
              </c:strCache>
            </c:strRef>
          </c:cat>
          <c:val>
            <c:numRef>
              <c:f>'Tabla 3 y Grafico 2'!$B$18:$B$24</c:f>
              <c:numCache>
                <c:formatCode>0%</c:formatCode>
                <c:ptCount val="7"/>
                <c:pt idx="0">
                  <c:v>1.1846782423078885</c:v>
                </c:pt>
                <c:pt idx="1">
                  <c:v>1.1009478248840101</c:v>
                </c:pt>
                <c:pt idx="2">
                  <c:v>1.479776</c:v>
                </c:pt>
                <c:pt idx="3">
                  <c:v>1.0530679213166669</c:v>
                </c:pt>
                <c:pt idx="4">
                  <c:v>2.6150660670529478</c:v>
                </c:pt>
                <c:pt idx="5">
                  <c:v>0.63567241592920354</c:v>
                </c:pt>
                <c:pt idx="6">
                  <c:v>0.48650139290239425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079-44DE-9FE3-3296D5F39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13011088"/>
        <c:axId val="413012208"/>
      </c:barChart>
      <c:catAx>
        <c:axId val="41301108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s-EC"/>
          </a:p>
        </c:txPr>
        <c:crossAx val="413012208"/>
        <c:crosses val="autoZero"/>
        <c:auto val="1"/>
        <c:lblAlgn val="ctr"/>
        <c:lblOffset val="100"/>
        <c:noMultiLvlLbl val="0"/>
      </c:catAx>
      <c:valAx>
        <c:axId val="4130122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1301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+mj-lt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1</xdr:row>
      <xdr:rowOff>19050</xdr:rowOff>
    </xdr:from>
    <xdr:to>
      <xdr:col>13</xdr:col>
      <xdr:colOff>2540</xdr:colOff>
      <xdr:row>2</xdr:row>
      <xdr:rowOff>537845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5" y="219075"/>
          <a:ext cx="4441190" cy="10331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295275</xdr:colOff>
      <xdr:row>7</xdr:row>
      <xdr:rowOff>66674</xdr:rowOff>
    </xdr:from>
    <xdr:to>
      <xdr:col>9</xdr:col>
      <xdr:colOff>409575</xdr:colOff>
      <xdr:row>38</xdr:row>
      <xdr:rowOff>171449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0.2646</cdr:x>
      <cdr:y>0.02597</cdr:y>
    </cdr:from>
    <cdr:to>
      <cdr:x>0.73778</cdr:x>
      <cdr:y>0.17965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114550" y="114300"/>
          <a:ext cx="378142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C" sz="1200" b="1">
              <a:latin typeface="+mj-lt"/>
            </a:rPr>
            <a:t>PROMEDIO DE RECAUDACIÓN</a:t>
          </a:r>
        </a:p>
        <a:p xmlns:a="http://schemas.openxmlformats.org/drawingml/2006/main">
          <a:pPr algn="ctr"/>
          <a:r>
            <a:rPr lang="es-EC" sz="1200" b="1">
              <a:latin typeface="+mj-lt"/>
            </a:rPr>
            <a:t>ENE - JUL </a:t>
          </a:r>
        </a:p>
        <a:p xmlns:a="http://schemas.openxmlformats.org/drawingml/2006/main">
          <a:pPr algn="ctr"/>
          <a:r>
            <a:rPr lang="es-EC" sz="1200" b="1">
              <a:latin typeface="+mj-lt"/>
            </a:rPr>
            <a:t>2018 A 2021</a:t>
          </a:r>
        </a:p>
        <a:p xmlns:a="http://schemas.openxmlformats.org/drawingml/2006/main">
          <a:endParaRPr lang="es-EC" sz="11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24</xdr:row>
      <xdr:rowOff>138111</xdr:rowOff>
    </xdr:from>
    <xdr:to>
      <xdr:col>5</xdr:col>
      <xdr:colOff>1066799</xdr:colOff>
      <xdr:row>58</xdr:row>
      <xdr:rowOff>142875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0.3859</cdr:x>
      <cdr:y>0.01038</cdr:y>
    </cdr:from>
    <cdr:to>
      <cdr:x>0.63205</cdr:x>
      <cdr:y>0.07582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867025" y="61914"/>
          <a:ext cx="18288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C" sz="1100"/>
        </a:p>
      </cdr:txBody>
    </cdr:sp>
  </cdr:relSizeAnchor>
  <cdr:relSizeAnchor xmlns:cdr="http://schemas.openxmlformats.org/drawingml/2006/chartDrawing">
    <cdr:from>
      <cdr:x>0.32863</cdr:x>
      <cdr:y>0.02926</cdr:y>
    </cdr:from>
    <cdr:to>
      <cdr:x>0.6748</cdr:x>
      <cdr:y>0.10748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441575" y="174625"/>
          <a:ext cx="2571819" cy="466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C" sz="1200" b="1">
              <a:latin typeface="+mj-lt"/>
            </a:rPr>
            <a:t>PORCENTAJE</a:t>
          </a:r>
          <a:r>
            <a:rPr lang="es-EC" sz="1200" b="1" baseline="0">
              <a:latin typeface="+mj-lt"/>
            </a:rPr>
            <a:t> DE RECAUDADO</a:t>
          </a:r>
        </a:p>
        <a:p xmlns:a="http://schemas.openxmlformats.org/drawingml/2006/main">
          <a:pPr algn="ctr"/>
          <a:r>
            <a:rPr lang="es-EC" sz="1200" b="1" baseline="0">
              <a:latin typeface="+mj-lt"/>
            </a:rPr>
            <a:t>MDMQ</a:t>
          </a:r>
          <a:endParaRPr lang="es-EC" sz="1200" b="1">
            <a:latin typeface="+mj-lt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onia Lizeth Ortiz Zapata" refreshedDate="44462.379146874999" createdVersion="5" refreshedVersion="6" minRefreshableVersion="3" recordCount="114">
  <cacheSource type="worksheet">
    <worksheetSource ref="A1:Q115" sheet="Ingresos Completo"/>
  </cacheSource>
  <cacheFields count="21">
    <cacheField name="Centro gestor" numFmtId="0">
      <sharedItems/>
    </cacheField>
    <cacheField name="Des.Centro Gestor" numFmtId="0">
      <sharedItems/>
    </cacheField>
    <cacheField name="Des.Proyecto" numFmtId="0">
      <sharedItems/>
    </cacheField>
    <cacheField name="Proyecto" numFmtId="0">
      <sharedItems/>
    </cacheField>
    <cacheField name="Posición Presupuestaria" numFmtId="0">
      <sharedItems/>
    </cacheField>
    <cacheField name="Partida - Descripción" numFmtId="0">
      <sharedItems count="11">
        <s v="11 IMPUESTOS"/>
        <s v="13 TASAS Y CONTRIBUCIONES"/>
        <s v="14 VENTA DE BIENES Y SERVICIOS"/>
        <s v="17 RENTAS DE INVERSIONES Y MULTAS"/>
        <s v="18 TRANSFERENCIAS Y DONACIONES CORRIENTES"/>
        <s v="19 OTROS INGRESOS"/>
        <s v="24 VENTA DE ACTIVOS NO FINANCIEROS"/>
        <s v="28 TRANSFERENCIAS Y DONACIONES DE CAPITAL E INVERS"/>
        <s v="36 FINANCIAMIENTO PÚBLICO"/>
        <s v="37 SALDOS DISPONIBLES"/>
        <s v="38 CUENTAS PENDIENTES POR COBRAR"/>
      </sharedItems>
    </cacheField>
    <cacheField name="Partida" numFmtId="0">
      <sharedItems count="58">
        <s v="110102 A la Utilidad por la Venta de Predios Urban"/>
        <s v="110201 A los Predios Urbanos"/>
        <s v="110202 A los Predios Rurales"/>
        <s v="110203 A la Inscripción en el Registro de la Propi"/>
        <s v="110205 De Vehículos Motorizados de Transporte Terr"/>
        <s v="110206 De Alcabalas"/>
        <s v="110207 A los Activos Totales"/>
        <s v="110312 A los Espectáculos Públicos"/>
        <s v="110704 Patentes Comerciales, Industriales, Financi"/>
        <s v="110710 Al Juego"/>
        <s v="130102 Acceso a Lugares Públicos"/>
        <s v="130103 Ocupación de Lugares Públicos"/>
        <s v="130107 Venta de Bases"/>
        <s v="130108 Prestación de Servicios"/>
        <s v="130110 Control de Alimentos y de Establecimientos"/>
        <s v="130111 Inscripciones, Registros y Matrículas"/>
        <s v="130112 Permisos, Licencias y Patentes"/>
        <s v="130113 Registro Sanitario y Toxicología"/>
        <s v="130118 Aprobación de Planos e Inspección de Constr"/>
        <s v="130128 Patentes de Conservación Minera"/>
        <s v="130199 Otras Tasas"/>
        <s v="130307 Superficiarios Mineros"/>
        <s v="130308 Regalías Mineras"/>
        <s v="130399 Otras Concesiones"/>
        <s v="130407 Repavimentación Urbana"/>
        <s v="130408 Aceras, Bordillos y Cercas"/>
        <s v="130413 Obras de Regeneración Urbana"/>
        <s v="130499 Otras Contribuciones"/>
        <s v="140204 De Oficina, Didácticos y Publicaciones"/>
        <s v="170107 Dividendos de Sociedades y Empresas Privada"/>
        <s v="170199 Intereses por Otras Operaciones"/>
        <s v="170202 Edificios, Locales y Residencias"/>
        <s v="170299 Otros Arrendamientos"/>
        <s v="170301 Tributaria"/>
        <s v="170401 Tributarias"/>
        <s v="170402 Infracción a Ordenanzas Municipales"/>
        <s v="170404 Incumplimientos de Contratos"/>
        <s v="170416 Infracciones a la Ley Orgánica de Transport"/>
        <s v="170499 Otras Multas"/>
        <s v="180102 De Entidades Descentralizadas y Autónomas"/>
        <s v="190101 Ejecución de Garantías"/>
        <s v="190201 Indemnizaciones por Siniestros"/>
        <s v="190299 Otras Indemnizaciones y Valores no Reclamad"/>
        <s v="190401 Comisiones"/>
        <s v="190407 Devolución de disponibilidades"/>
        <s v="190499 Otros no Especificados"/>
        <s v="240201 Terrenos"/>
        <s v="240202 Edificios, Locales y Residencias"/>
        <s v="280101 Del Presupuesto General del Estado"/>
        <s v="280111 De Convenios Legalmente Suscritos"/>
        <s v="280301 De Organismos Multilaterales"/>
        <s v="281002 Del Presupuesto General de Estado a Gobiern"/>
        <s v="360301 De Organismos Multilaterales"/>
        <s v="370102 De Fondos de Autogestión"/>
        <s v="370104 De Préstamos"/>
        <s v="380101 De Cuentas por Cobrar"/>
        <s v="380107 De anticipos por Devengar de Ejercicios Ant"/>
        <s v="380108 De anticipos por Devengar de Ejercicios Ant"/>
      </sharedItems>
    </cacheField>
    <cacheField name="Fondo" numFmtId="0">
      <sharedItems/>
    </cacheField>
    <cacheField name="Des.Fondo" numFmtId="0">
      <sharedItems/>
    </cacheField>
    <cacheField name="Asignación inicial" numFmtId="4">
      <sharedItems containsSemiMixedTypes="0" containsString="0" containsNumber="1" minValue="0" maxValue="290678500.00999999"/>
    </cacheField>
    <cacheField name="Traspasos" numFmtId="4">
      <sharedItems containsSemiMixedTypes="0" containsString="0" containsNumber="1" minValue="0" maxValue="1821675.02"/>
    </cacheField>
    <cacheField name="Codificado Actual al 24 Ago 2021" numFmtId="4">
      <sharedItems containsSemiMixedTypes="0" containsString="0" containsNumber="1" minValue="0" maxValue="290678500.00999999"/>
    </cacheField>
    <cacheField name="Reforma Presupuestaria 2021" numFmtId="4">
      <sharedItems containsSemiMixedTypes="0" containsString="0" containsNumber="1" minValue="-14987870.949999999" maxValue="152748865.58000001"/>
    </cacheField>
    <cacheField name="Codificado con Reforma Presupuestaria 2021" numFmtId="4">
      <sharedItems containsSemiMixedTypes="0" containsString="0" containsNumber="1" minValue="0" maxValue="290678500.00999999"/>
    </cacheField>
    <cacheField name="Devengado al 24 Ago 2021" numFmtId="4">
      <sharedItems containsSemiMixedTypes="0" containsString="0" containsNumber="1" minValue="0" maxValue="141736597.71000001"/>
    </cacheField>
    <cacheField name="Recaudado 24 Ago 2021" numFmtId="4">
      <sharedItems containsSemiMixedTypes="0" containsString="0" containsNumber="1" minValue="0" maxValue="141736597.71000001"/>
    </cacheField>
    <cacheField name="Saldo por Devengar 24 Ago 2021" numFmtId="4">
      <sharedItems containsSemiMixedTypes="0" containsString="0" containsNumber="1" minValue="-62262860" maxValue="213167297.19"/>
    </cacheField>
    <cacheField name="% Dev." numFmtId="0" formula="'Devengado al 24 Ago 2021'/'Codificado Actual al 24 Ago 2021'" databaseField="0"/>
    <cacheField name="% Rec." numFmtId="0" formula="'Recaudado 24 Ago 2021'/'Codificado Actual al 24 Ago 2021'" databaseField="0"/>
    <cacheField name="% Incremento" numFmtId="0" formula="'Codificado con Reforma Presupuestaria 2021'/'Codificado Actual al 24 Ago 2021'" databaseField="0"/>
    <cacheField name="% Incremento / Disminución" numFmtId="0" formula="'Reforma Presupuestaria 2021'/'Codificado Actual al 24 Ago 2021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aissy Tatiana Machuca Campos" refreshedDate="44462.551844097223" createdVersion="5" refreshedVersion="5" minRefreshableVersion="3" recordCount="107">
  <cacheSource type="worksheet">
    <worksheetSource ref="A1:Q108" sheet="Separado metro"/>
  </cacheSource>
  <cacheFields count="21">
    <cacheField name="Centro gestor" numFmtId="0">
      <sharedItems/>
    </cacheField>
    <cacheField name="Des.Centro Gestor" numFmtId="0">
      <sharedItems/>
    </cacheField>
    <cacheField name="Des.Proyecto" numFmtId="0">
      <sharedItems/>
    </cacheField>
    <cacheField name="Proyecto" numFmtId="0">
      <sharedItems/>
    </cacheField>
    <cacheField name="Posición Presupuestaria" numFmtId="0">
      <sharedItems/>
    </cacheField>
    <cacheField name="Partida - Descripción" numFmtId="0">
      <sharedItems count="11">
        <s v="11 IMPUESTOS"/>
        <s v="13 TASAS Y CONTRIBUCIONES"/>
        <s v="14 VENTA DE BIENES Y SERVICIOS"/>
        <s v="17 RENTAS DE INVERSIONES Y MULTAS"/>
        <s v="18 TRANSFERENCIAS Y DONACIONES CORRIENTES"/>
        <s v="19 OTROS INGRESOS"/>
        <s v="24 VENTA DE ACTIVOS NO FINANCIEROS"/>
        <s v="28 TRANSFERENCIAS Y DONACIONES DE CAPITAL E INVERS"/>
        <s v="36 FINANCIAMIENTO PÚBLICO"/>
        <s v="37 SALDOS DISPONIBLES"/>
        <s v="38 CUENTAS PENDIENTES POR COBRAR"/>
      </sharedItems>
    </cacheField>
    <cacheField name="Partida" numFmtId="0">
      <sharedItems count="57">
        <s v="110102 A la Utilidad por la Venta de Predios Urban"/>
        <s v="110201 A los Predios Urbanos"/>
        <s v="110202 A los Predios Rurales"/>
        <s v="110203 A la Inscripción en el Registro de la Propi"/>
        <s v="110205 De Vehículos Motorizados de Transporte Terr"/>
        <s v="110206 De Alcabalas"/>
        <s v="110207 A los Activos Totales"/>
        <s v="110312 A los Espectáculos Públicos"/>
        <s v="110704 Patentes Comerciales, Industriales, Financi"/>
        <s v="110710 Al Juego"/>
        <s v="130102 Acceso a Lugares Públicos"/>
        <s v="130103 Ocupación de Lugares Públicos"/>
        <s v="130107 Venta de Bases"/>
        <s v="130108 Prestación de Servicios"/>
        <s v="130110 Control de Alimentos y de Establecimientos"/>
        <s v="130111 Inscripciones, Registros y Matrículas"/>
        <s v="130112 Permisos, Licencias y Patentes"/>
        <s v="130113 Registro Sanitario y Toxicología"/>
        <s v="130118 Aprobación de Planos e Inspección de Constr"/>
        <s v="130128 Patentes de Conservación Minera"/>
        <s v="130199 Otras Tasas"/>
        <s v="130307 Superficiarios Mineros"/>
        <s v="130308 Regalías Mineras"/>
        <s v="130399 Otras Concesiones"/>
        <s v="130407 Repavimentación Urbana"/>
        <s v="130408 Aceras, Bordillos y Cercas"/>
        <s v="130413 Obras de Regeneración Urbana"/>
        <s v="130499 Otras Contribuciones"/>
        <s v="140204 De Oficina, Didácticos y Publicaciones"/>
        <s v="170107 Dividendos de Sociedades y Empresas Privada"/>
        <s v="170199 Intereses por Otras Operaciones"/>
        <s v="170202 Edificios, Locales y Residencias"/>
        <s v="170299 Otros Arrendamientos"/>
        <s v="170301 Tributaria"/>
        <s v="170401 Tributarias"/>
        <s v="170402 Infracción a Ordenanzas Municipales"/>
        <s v="170404 Incumplimientos de Contratos"/>
        <s v="170416 Infracciones a la Ley Orgánica de Transport"/>
        <s v="170499 Otras Multas"/>
        <s v="180102 De Entidades Descentralizadas y Autónomas"/>
        <s v="190101 Ejecución de Garantías"/>
        <s v="190201 Indemnizaciones por Siniestros"/>
        <s v="190299 Otras Indemnizaciones y Valores no Reclamad"/>
        <s v="190401 Comisiones"/>
        <s v="190407 Devolución de disponibilidades"/>
        <s v="190499 Otros no Especificados"/>
        <s v="240201 Terrenos"/>
        <s v="240202 Edificios, Locales y Residencias"/>
        <s v="280101 Del Presupuesto General del Estado"/>
        <s v="280111 De Convenios Legalmente Suscritos"/>
        <s v="280301 De Organismos Multilaterales"/>
        <s v="281002 Del Presupuesto General de Estado a Gobiern"/>
        <s v="360301 De Organismos Multilaterales"/>
        <s v="370102 De Fondos de Autogestión"/>
        <s v="380101 De Cuentas por Cobrar"/>
        <s v="380107 De anticipos por Devengar de Ejercicios Ant"/>
        <s v="380108 De anticipos por Devengar de Ejercicios Ant"/>
      </sharedItems>
    </cacheField>
    <cacheField name="Fondo" numFmtId="0">
      <sharedItems/>
    </cacheField>
    <cacheField name="Des.Fondo" numFmtId="0">
      <sharedItems/>
    </cacheField>
    <cacheField name="Asignación inicial" numFmtId="4">
      <sharedItems containsSemiMixedTypes="0" containsString="0" containsNumber="1" minValue="0" maxValue="290678500.00999999"/>
    </cacheField>
    <cacheField name="Traspasos" numFmtId="4">
      <sharedItems containsSemiMixedTypes="0" containsString="0" containsNumber="1" minValue="0" maxValue="1821675.02"/>
    </cacheField>
    <cacheField name="Codificado Actual al 24 Ago 2021" numFmtId="4">
      <sharedItems containsSemiMixedTypes="0" containsString="0" containsNumber="1" minValue="0" maxValue="290678500.00999999"/>
    </cacheField>
    <cacheField name="Reforma Presupuestaria 2021" numFmtId="4">
      <sharedItems containsSemiMixedTypes="0" containsString="0" containsNumber="1" minValue="-8110926.0199999996" maxValue="53716167.859999999"/>
    </cacheField>
    <cacheField name="Codificado con Reforma Presupuestaria 2021" numFmtId="4">
      <sharedItems containsSemiMixedTypes="0" containsString="0" containsNumber="1" minValue="0" maxValue="290678500.00999999"/>
    </cacheField>
    <cacheField name="Devengado al 24 Ago 2021" numFmtId="4">
      <sharedItems containsSemiMixedTypes="0" containsString="0" containsNumber="1" minValue="0" maxValue="141736597.71000001"/>
    </cacheField>
    <cacheField name="Recaudado 24 Ago 2021" numFmtId="4">
      <sharedItems containsSemiMixedTypes="0" containsString="0" containsNumber="1" minValue="0" maxValue="141736597.71000001"/>
    </cacheField>
    <cacheField name="Saldo por Devengar 24 Ago 2021" numFmtId="4">
      <sharedItems containsSemiMixedTypes="0" containsString="0" containsNumber="1" minValue="-62262860" maxValue="148941902.30000001"/>
    </cacheField>
    <cacheField name="% Dev." numFmtId="0" formula="'Devengado al 24 Ago 2021'/'Codificado Actual al 24 Ago 2021'" databaseField="0"/>
    <cacheField name="% Rec." numFmtId="0" formula="'Recaudado 24 Ago 2021'/'Codificado Actual al 24 Ago 2021'" databaseField="0"/>
    <cacheField name="% Incremento" numFmtId="0" formula="'Codificado con Reforma Presupuestaria 2021'/'Codificado Actual al 24 Ago 2021'" databaseField="0"/>
    <cacheField name="% Incremento / Reducción" numFmtId="0" formula="'Reforma Presupuestaria 2021'/'Codificado Actual al 24 Ago 2021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Daissy Tatiana Machuca Campos" refreshedDate="44462.551959490738" createdVersion="5" refreshedVersion="5" minRefreshableVersion="3" recordCount="7">
  <cacheSource type="worksheet">
    <worksheetSource ref="A113:Q120" sheet="Separado metro"/>
  </cacheSource>
  <cacheFields count="21">
    <cacheField name="Centro gestor" numFmtId="0">
      <sharedItems/>
    </cacheField>
    <cacheField name="Des.Centro Gestor" numFmtId="0">
      <sharedItems/>
    </cacheField>
    <cacheField name="Des.Proyecto" numFmtId="0">
      <sharedItems/>
    </cacheField>
    <cacheField name="Proyecto" numFmtId="0">
      <sharedItems/>
    </cacheField>
    <cacheField name="Posición Presupuestaria" numFmtId="0">
      <sharedItems/>
    </cacheField>
    <cacheField name="Partida - Descripción" numFmtId="0">
      <sharedItems count="4">
        <s v="28 TRANSFERENCIAS Y DONACIONES DE CAPITAL E INVERS"/>
        <s v="36 FINANCIAMIENTO PÚBLICO"/>
        <s v="37 SALDOS DISPONIBLES"/>
        <s v="38 CUENTAS PENDIENTES POR COBRAR"/>
      </sharedItems>
    </cacheField>
    <cacheField name="Partida" numFmtId="0">
      <sharedItems count="5">
        <s v="281002 Del Presupuesto General de Estado a Gobiern"/>
        <s v="360301 De Organismos Multilaterales"/>
        <s v="370104 De Préstamos"/>
        <s v="380107 De anticipos por Devengar de Ejercicios Ant"/>
        <s v="380108 De anticipos por Devengar de Ejercicios Ant"/>
      </sharedItems>
    </cacheField>
    <cacheField name="Fondo" numFmtId="0">
      <sharedItems/>
    </cacheField>
    <cacheField name="Des.Fondo" numFmtId="0">
      <sharedItems/>
    </cacheField>
    <cacheField name="Asignación inicial" numFmtId="4">
      <sharedItems containsSemiMixedTypes="0" containsString="0" containsNumber="1" minValue="0" maxValue="76143777.180000007"/>
    </cacheField>
    <cacheField name="Traspasos" numFmtId="4">
      <sharedItems containsSemiMixedTypes="0" containsString="0" containsNumber="1" containsInteger="1" minValue="0" maxValue="0"/>
    </cacheField>
    <cacheField name="Codificado Actual al 24 Ago 2021" numFmtId="4">
      <sharedItems containsSemiMixedTypes="0" containsString="0" containsNumber="1" minValue="0" maxValue="76143777.180000007"/>
    </cacheField>
    <cacheField name="Reforma Presupuestaria 2021" numFmtId="4">
      <sharedItems containsSemiMixedTypes="0" containsString="0" containsNumber="1" minValue="-14987870.949999999" maxValue="152748865.58000001"/>
    </cacheField>
    <cacheField name="Codificado con Reforma Presupuestaria 2021" numFmtId="4">
      <sharedItems containsSemiMixedTypes="0" containsString="0" containsNumber="1" minValue="3783763.51" maxValue="158956573.43000001"/>
    </cacheField>
    <cacheField name="Devengado al 24 Ago 2021" numFmtId="4">
      <sharedItems containsSemiMixedTypes="0" containsString="0" containsNumber="1" minValue="0" maxValue="62262860"/>
    </cacheField>
    <cacheField name="Recaudado 24 Ago 2021" numFmtId="4">
      <sharedItems containsSemiMixedTypes="0" containsString="0" containsNumber="1" minValue="0" maxValue="62262860"/>
    </cacheField>
    <cacheField name="Saldo por Devengar 24 Ago 2021" numFmtId="4">
      <sharedItems containsSemiMixedTypes="0" containsString="0" containsNumber="1" minValue="3783763.51" maxValue="213167297.19"/>
    </cacheField>
    <cacheField name="% Dev." numFmtId="0" formula="'Devengado al 24 Ago 2021'/'Codificado Actual al 24 Ago 2021'" databaseField="0"/>
    <cacheField name="% Rec." numFmtId="0" formula="'Recaudado 24 Ago 2021'/'Codificado Actual al 24 Ago 2021'" databaseField="0"/>
    <cacheField name="% Incremento" numFmtId="0" formula="'Codificado con Reforma Presupuestaria 2021'/'Codificado Actual al 24 Ago 2021'" databaseField="0"/>
    <cacheField name="% Incremento / Reducción" numFmtId="0" formula="'Reforma Presupuestaria 2021'/'Codificado Actual al 24 Ago 2021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4">
  <r>
    <s v="ZA010000"/>
    <s v="Administración Central."/>
    <s v=""/>
    <s v=""/>
    <s v="I/110102"/>
    <x v="0"/>
    <x v="0"/>
    <s v="002"/>
    <s v="Recursos Fiscales generados por las Inst"/>
    <n v="12000000"/>
    <n v="0"/>
    <n v="12000000"/>
    <n v="3447594.2"/>
    <n v="15447594.199999999"/>
    <n v="18767842.390000001"/>
    <n v="18767842.390000001"/>
    <n v="-3320248.19"/>
  </r>
  <r>
    <s v="ZA010000"/>
    <s v="Administración Central."/>
    <s v=""/>
    <s v=""/>
    <s v="I/110201"/>
    <x v="0"/>
    <x v="1"/>
    <s v="002"/>
    <s v="Recursos Fiscales generados por las Inst"/>
    <n v="53079994.140000001"/>
    <n v="0"/>
    <n v="53079994.140000001"/>
    <n v="9760180.0399999991"/>
    <n v="62840174.18"/>
    <n v="56302253.68"/>
    <n v="56302253.68"/>
    <n v="6537920.5"/>
  </r>
  <r>
    <s v="ZA010000"/>
    <s v="Administración Central."/>
    <s v=""/>
    <s v=""/>
    <s v="I/110202"/>
    <x v="0"/>
    <x v="2"/>
    <s v="002"/>
    <s v="Recursos Fiscales generados por las Inst"/>
    <n v="2500000"/>
    <n v="0"/>
    <n v="2500000"/>
    <n v="1537287.6"/>
    <n v="4037287.6"/>
    <n v="3100421.95"/>
    <n v="3100421.95"/>
    <n v="936865.65"/>
  </r>
  <r>
    <s v="ZA010000"/>
    <s v="Administración Central."/>
    <s v=""/>
    <s v=""/>
    <s v="I/110203"/>
    <x v="0"/>
    <x v="3"/>
    <s v="002"/>
    <s v="Recursos Fiscales generados por las Inst"/>
    <n v="0"/>
    <n v="0"/>
    <n v="0"/>
    <n v="7.26"/>
    <n v="7.26"/>
    <n v="12.78"/>
    <n v="12.78"/>
    <n v="-5.52"/>
  </r>
  <r>
    <s v="ZA010000"/>
    <s v="Administración Central."/>
    <s v=""/>
    <s v=""/>
    <s v="I/110205"/>
    <x v="0"/>
    <x v="4"/>
    <s v="002"/>
    <s v="Recursos Fiscales generados por las Inst"/>
    <n v="3000000"/>
    <n v="0"/>
    <n v="3000000"/>
    <n v="1119995"/>
    <n v="4119995"/>
    <n v="4410310"/>
    <n v="4410310"/>
    <n v="-290315"/>
  </r>
  <r>
    <s v="ZA010000"/>
    <s v="Administración Central."/>
    <s v=""/>
    <s v=""/>
    <s v="I/110206"/>
    <x v="0"/>
    <x v="5"/>
    <s v="002"/>
    <s v="Recursos Fiscales generados por las Inst"/>
    <n v="10000000"/>
    <n v="0"/>
    <n v="10000000"/>
    <n v="2367208.9700000002"/>
    <n v="12367208.970000001"/>
    <n v="13702550.85"/>
    <n v="13702550.85"/>
    <n v="-1335341.8799999999"/>
  </r>
  <r>
    <s v="ZA010000"/>
    <s v="Administración Central."/>
    <s v=""/>
    <s v=""/>
    <s v="I/110207"/>
    <x v="0"/>
    <x v="6"/>
    <s v="002"/>
    <s v="Recursos Fiscales generados por las Inst"/>
    <n v="27521775.23"/>
    <n v="0"/>
    <n v="27521775.23"/>
    <n v="3624229.13"/>
    <n v="31146004.359999999"/>
    <n v="31941499.800000001"/>
    <n v="31941499.800000001"/>
    <n v="-795495.44"/>
  </r>
  <r>
    <s v="ZA010000"/>
    <s v="Administración Central."/>
    <s v=""/>
    <s v=""/>
    <s v="I/110312"/>
    <x v="0"/>
    <x v="7"/>
    <s v="002"/>
    <s v="Recursos Fiscales generados por las Inst"/>
    <n v="1000000"/>
    <n v="0"/>
    <n v="1000000"/>
    <n v="-685461.67"/>
    <n v="314538.33"/>
    <n v="399651.95"/>
    <n v="399651.95"/>
    <n v="-85113.62"/>
  </r>
  <r>
    <s v="ZA010000"/>
    <s v="Administración Central."/>
    <s v=""/>
    <s v=""/>
    <s v="I/110704"/>
    <x v="0"/>
    <x v="8"/>
    <s v="002"/>
    <s v="Recursos Fiscales generados por las Inst"/>
    <n v="31700000"/>
    <n v="0"/>
    <n v="31700000"/>
    <n v="12154208.02"/>
    <n v="43854208.020000003"/>
    <n v="38194465.390000001"/>
    <n v="38194465.390000001"/>
    <n v="5659742.6299999999"/>
  </r>
  <r>
    <s v="ZA010000"/>
    <s v="Administración Central."/>
    <s v=""/>
    <s v=""/>
    <s v="I/110710"/>
    <x v="0"/>
    <x v="9"/>
    <s v="002"/>
    <s v="Recursos Fiscales generados por las Inst"/>
    <n v="12000"/>
    <n v="0"/>
    <n v="12000"/>
    <n v="-11000"/>
    <n v="1000"/>
    <n v="0"/>
    <n v="0"/>
    <n v="1000"/>
  </r>
  <r>
    <s v="FS66P020"/>
    <s v="Instituto Metropolitano de Patrimonio"/>
    <s v=""/>
    <s v=""/>
    <s v="I/130102"/>
    <x v="1"/>
    <x v="10"/>
    <s v="002"/>
    <s v="Recursos Fiscales generados por las Inst"/>
    <n v="5000"/>
    <n v="0"/>
    <n v="5000"/>
    <n v="0"/>
    <n v="5000"/>
    <n v="5836"/>
    <n v="5836"/>
    <n v="-836"/>
  </r>
  <r>
    <s v="ZA010000"/>
    <s v="Administración Central."/>
    <s v=""/>
    <s v=""/>
    <s v="I/130102"/>
    <x v="1"/>
    <x v="10"/>
    <s v="002"/>
    <s v="Recursos Fiscales generados por las Inst"/>
    <n v="160000"/>
    <n v="0"/>
    <n v="160000"/>
    <n v="-100000"/>
    <n v="60000"/>
    <n v="0"/>
    <n v="0"/>
    <n v="60000"/>
  </r>
  <r>
    <s v="AT69K040"/>
    <s v="Agencia Metrop Control Transito Seg vial"/>
    <s v=""/>
    <s v=""/>
    <s v="I/130103"/>
    <x v="1"/>
    <x v="11"/>
    <s v="002"/>
    <s v="Recursos Fiscales generados por las Inst"/>
    <n v="1000000"/>
    <n v="0"/>
    <n v="1000000"/>
    <n v="1126.9000000000001"/>
    <n v="1001126.9"/>
    <n v="940531.34"/>
    <n v="940531.34"/>
    <n v="60595.56"/>
  </r>
  <r>
    <s v="ZA010000"/>
    <s v="Administración Central."/>
    <s v=""/>
    <s v=""/>
    <s v="I/130103"/>
    <x v="1"/>
    <x v="11"/>
    <s v="002"/>
    <s v="Recursos Fiscales generados por las Inst"/>
    <n v="100000"/>
    <n v="0"/>
    <n v="100000"/>
    <n v="-90000"/>
    <n v="10000"/>
    <n v="10098.82"/>
    <n v="10098.82"/>
    <n v="-98.82"/>
  </r>
  <r>
    <s v="ZA010000"/>
    <s v="Administración Central."/>
    <s v=""/>
    <s v=""/>
    <s v="I/130107"/>
    <x v="1"/>
    <x v="12"/>
    <s v="002"/>
    <s v="Recursos Fiscales generados por las Inst"/>
    <n v="4000"/>
    <n v="0"/>
    <n v="4000"/>
    <n v="-1725"/>
    <n v="2275"/>
    <n v="2813.25"/>
    <n v="2813.25"/>
    <n v="-538.25"/>
  </r>
  <r>
    <s v="AT69K040"/>
    <s v="Agencia Metrop Control Transito Seg vial"/>
    <s v=""/>
    <s v=""/>
    <s v="I/130108"/>
    <x v="1"/>
    <x v="13"/>
    <s v="002"/>
    <s v="Recursos Fiscales generados por las Inst"/>
    <n v="30000"/>
    <n v="0"/>
    <n v="30000"/>
    <n v="-15000"/>
    <n v="15000"/>
    <n v="14960"/>
    <n v="14875"/>
    <n v="40"/>
  </r>
  <r>
    <s v="ZA010000"/>
    <s v="Administración Central."/>
    <s v=""/>
    <s v=""/>
    <s v="I/130108"/>
    <x v="1"/>
    <x v="13"/>
    <s v="002"/>
    <s v="Recursos Fiscales generados por las Inst"/>
    <n v="6500000"/>
    <n v="0"/>
    <n v="6500000"/>
    <n v="4031177.03"/>
    <n v="10531177.029999999"/>
    <n v="8601808.1099999994"/>
    <n v="8601808.1099999994"/>
    <n v="1929368.92"/>
  </r>
  <r>
    <s v="ZA010000"/>
    <s v="Administración Central."/>
    <s v=""/>
    <s v=""/>
    <s v="I/130110"/>
    <x v="1"/>
    <x v="14"/>
    <s v="002"/>
    <s v="Recursos Fiscales generados por las Inst"/>
    <n v="10"/>
    <n v="0"/>
    <n v="10"/>
    <n v="78.5"/>
    <n v="88.5"/>
    <n v="72"/>
    <n v="72"/>
    <n v="16.5"/>
  </r>
  <r>
    <s v="AT69K040"/>
    <s v="Agencia Metrop Control Transito Seg vial"/>
    <s v=""/>
    <s v=""/>
    <s v="I/130111"/>
    <x v="1"/>
    <x v="15"/>
    <s v="002"/>
    <s v="Recursos Fiscales generados por las Inst"/>
    <n v="0"/>
    <n v="0"/>
    <n v="0"/>
    <n v="800000"/>
    <n v="800000"/>
    <n v="814924"/>
    <n v="814924"/>
    <n v="-14924"/>
  </r>
  <r>
    <s v="ZA010000"/>
    <s v="Administración Central."/>
    <s v=""/>
    <s v=""/>
    <s v="I/130111"/>
    <x v="1"/>
    <x v="15"/>
    <s v="002"/>
    <s v="Recursos Fiscales generados por las Inst"/>
    <n v="600000"/>
    <n v="0"/>
    <n v="600000"/>
    <n v="-600000"/>
    <n v="0"/>
    <n v="0"/>
    <n v="0"/>
    <n v="0"/>
  </r>
  <r>
    <s v="AT69K040"/>
    <s v="Agencia Metrop Control Transito Seg vial"/>
    <s v=""/>
    <s v=""/>
    <s v="I/130112"/>
    <x v="1"/>
    <x v="16"/>
    <s v="002"/>
    <s v="Recursos Fiscales generados por las Inst"/>
    <n v="0"/>
    <n v="0"/>
    <n v="0"/>
    <n v="100000"/>
    <n v="100000"/>
    <n v="131251"/>
    <n v="131251"/>
    <n v="-31251"/>
  </r>
  <r>
    <s v="ZA010000"/>
    <s v="Administración Central."/>
    <s v=""/>
    <s v=""/>
    <s v="I/130112"/>
    <x v="1"/>
    <x v="16"/>
    <s v="002"/>
    <s v="Recursos Fiscales generados por las Inst"/>
    <n v="100000"/>
    <n v="0"/>
    <n v="100000"/>
    <n v="90085"/>
    <n v="190085"/>
    <n v="144060.22"/>
    <n v="144060.22"/>
    <n v="46024.78"/>
  </r>
  <r>
    <s v="ZA010000"/>
    <s v="Administración Central."/>
    <s v=""/>
    <s v=""/>
    <s v="I/130113"/>
    <x v="1"/>
    <x v="17"/>
    <s v="002"/>
    <s v="Recursos Fiscales generados por las Inst"/>
    <n v="1000"/>
    <n v="0"/>
    <n v="1000"/>
    <n v="455.58"/>
    <n v="1455.58"/>
    <n v="489.18"/>
    <n v="489.18"/>
    <n v="966.4"/>
  </r>
  <r>
    <s v="ZA010000"/>
    <s v="Administración Central."/>
    <s v=""/>
    <s v=""/>
    <s v="I/130118"/>
    <x v="1"/>
    <x v="18"/>
    <s v="002"/>
    <s v="Recursos Fiscales generados por las Inst"/>
    <n v="1150000"/>
    <n v="0"/>
    <n v="1150000"/>
    <n v="79611.48"/>
    <n v="1229611.48"/>
    <n v="1018512.84"/>
    <n v="1018512.84"/>
    <n v="211098.64"/>
  </r>
  <r>
    <s v="ZA010000"/>
    <s v="Administración Central."/>
    <s v=""/>
    <s v=""/>
    <s v="I/130128"/>
    <x v="1"/>
    <x v="19"/>
    <s v="002"/>
    <s v="Recursos Fiscales generados por las Inst"/>
    <n v="45000"/>
    <n v="0"/>
    <n v="45000"/>
    <n v="4897.5"/>
    <n v="49897.5"/>
    <n v="33044.6"/>
    <n v="33044.6"/>
    <n v="16852.900000000001"/>
  </r>
  <r>
    <s v="ZA010000"/>
    <s v="Administración Central."/>
    <s v=""/>
    <s v=""/>
    <s v="I/130199"/>
    <x v="1"/>
    <x v="20"/>
    <s v="002"/>
    <s v="Recursos Fiscales generados por las Inst"/>
    <n v="19500000"/>
    <n v="0"/>
    <n v="19500000"/>
    <n v="-2982482.19"/>
    <n v="16517517.810000001"/>
    <n v="12607494.939999999"/>
    <n v="12607494.939999999"/>
    <n v="3910022.87"/>
  </r>
  <r>
    <s v="AT69K040"/>
    <s v="Agencia Metrop Control Transito Seg vial"/>
    <s v=""/>
    <s v=""/>
    <s v="I/130199"/>
    <x v="1"/>
    <x v="20"/>
    <s v="002"/>
    <s v="Recursos Fiscales generados por las Inst"/>
    <n v="0"/>
    <n v="0"/>
    <n v="0"/>
    <n v="300000"/>
    <n v="300000"/>
    <n v="349196.24"/>
    <n v="349196.24"/>
    <n v="-49196.24"/>
  </r>
  <r>
    <s v="ZA010000"/>
    <s v="Administración Central."/>
    <s v=""/>
    <s v=""/>
    <s v="I/130307"/>
    <x v="1"/>
    <x v="21"/>
    <s v="002"/>
    <s v="Recursos Fiscales generados por las Inst"/>
    <n v="10000"/>
    <n v="0"/>
    <n v="10000"/>
    <n v="3000"/>
    <n v="13000"/>
    <n v="12400"/>
    <n v="12400"/>
    <n v="600"/>
  </r>
  <r>
    <s v="ZA010000"/>
    <s v="Administración Central."/>
    <s v=""/>
    <s v=""/>
    <s v="I/130308"/>
    <x v="1"/>
    <x v="22"/>
    <s v="002"/>
    <s v="Recursos Fiscales generados por las Inst"/>
    <n v="520000"/>
    <n v="0"/>
    <n v="520000"/>
    <n v="-97630.2"/>
    <n v="422369.8"/>
    <n v="169444.92"/>
    <n v="169444.92"/>
    <n v="252924.88"/>
  </r>
  <r>
    <s v="ZA010000"/>
    <s v="Administración Central."/>
    <s v=""/>
    <s v=""/>
    <s v="I/130399"/>
    <x v="1"/>
    <x v="23"/>
    <s v="002"/>
    <s v="Recursos Fiscales generados por las Inst"/>
    <n v="800000"/>
    <n v="0"/>
    <n v="800000"/>
    <n v="93012.75"/>
    <n v="893012.75"/>
    <n v="749993.95"/>
    <n v="749993.95"/>
    <n v="143018.79999999999"/>
  </r>
  <r>
    <s v="ZA010000"/>
    <s v="Administración Central."/>
    <s v=""/>
    <s v=""/>
    <s v="I/130407"/>
    <x v="1"/>
    <x v="24"/>
    <s v="002"/>
    <s v="Recursos Fiscales generados por las Inst"/>
    <n v="800"/>
    <n v="0"/>
    <n v="800"/>
    <n v="1768.6"/>
    <n v="2568.6"/>
    <n v="1928.99"/>
    <n v="1928.99"/>
    <n v="639.61"/>
  </r>
  <r>
    <s v="ZA010000"/>
    <s v="Administración Central."/>
    <s v=""/>
    <s v=""/>
    <s v="I/130408"/>
    <x v="1"/>
    <x v="25"/>
    <s v="002"/>
    <s v="Recursos Fiscales generados por las Inst"/>
    <n v="300"/>
    <n v="0"/>
    <n v="300"/>
    <n v="5.81"/>
    <n v="305.81"/>
    <n v="39.869999999999997"/>
    <n v="39.869999999999997"/>
    <n v="265.94"/>
  </r>
  <r>
    <s v="ZA010000"/>
    <s v="Administración Central."/>
    <s v=""/>
    <s v=""/>
    <s v="I/130413"/>
    <x v="1"/>
    <x v="26"/>
    <s v="002"/>
    <s v="Recursos Fiscales generados por las Inst"/>
    <n v="2000"/>
    <n v="0"/>
    <n v="2000"/>
    <n v="295.10000000000002"/>
    <n v="2295.1"/>
    <n v="831.89"/>
    <n v="831.89"/>
    <n v="1463.21"/>
  </r>
  <r>
    <s v="ZA010000"/>
    <s v="Administración Central."/>
    <s v=""/>
    <s v=""/>
    <s v="I/130499"/>
    <x v="1"/>
    <x v="27"/>
    <s v="002"/>
    <s v="Recursos Fiscales generados por las Inst"/>
    <n v="20000000"/>
    <n v="0"/>
    <n v="20000000"/>
    <n v="21580562.579999998"/>
    <n v="41580562.579999998"/>
    <n v="30019165.640000001"/>
    <n v="30019165.640000001"/>
    <n v="11561396.939999999"/>
  </r>
  <r>
    <s v="ZA010000"/>
    <s v="Administración Central."/>
    <s v=""/>
    <s v=""/>
    <s v="I/140204"/>
    <x v="2"/>
    <x v="28"/>
    <s v="002"/>
    <s v="Recursos Fiscales generados por las Inst"/>
    <n v="1000000"/>
    <n v="0"/>
    <n v="1000000"/>
    <n v="400145"/>
    <n v="1400145"/>
    <n v="1479776"/>
    <n v="1479776"/>
    <n v="-79631"/>
  </r>
  <r>
    <s v="ZA010000"/>
    <s v="Administración Central."/>
    <s v=""/>
    <s v=""/>
    <s v="I/170107"/>
    <x v="3"/>
    <x v="29"/>
    <s v="002"/>
    <s v="Recursos Fiscales generados por las Inst"/>
    <n v="0"/>
    <n v="0"/>
    <n v="0"/>
    <n v="914729"/>
    <n v="914729"/>
    <n v="0"/>
    <n v="0"/>
    <n v="914729"/>
  </r>
  <r>
    <s v="ZA010000"/>
    <s v="Administración Central."/>
    <s v=""/>
    <s v=""/>
    <s v="I/170199"/>
    <x v="3"/>
    <x v="30"/>
    <s v="002"/>
    <s v="Recursos Fiscales generados por las Inst"/>
    <n v="500"/>
    <n v="0"/>
    <n v="500"/>
    <n v="5354.92"/>
    <n v="5854.92"/>
    <n v="6976.85"/>
    <n v="6976.85"/>
    <n v="-1121.93"/>
  </r>
  <r>
    <s v="ZA010000"/>
    <s v="Administración Central."/>
    <s v=""/>
    <s v=""/>
    <s v="I/170202"/>
    <x v="3"/>
    <x v="31"/>
    <s v="002"/>
    <s v="Recursos Fiscales generados por las Inst"/>
    <n v="40000"/>
    <n v="0"/>
    <n v="40000"/>
    <n v="90334.89"/>
    <n v="130334.89"/>
    <n v="121885.37"/>
    <n v="121885.37"/>
    <n v="8449.52"/>
  </r>
  <r>
    <s v="CB21I040"/>
    <s v="COLEGIO BENALCAZAR"/>
    <s v=""/>
    <s v=""/>
    <s v="I/170202"/>
    <x v="3"/>
    <x v="31"/>
    <s v="002"/>
    <s v="Recursos Fiscales generados por las Inst"/>
    <n v="0"/>
    <n v="0"/>
    <n v="0"/>
    <n v="10000"/>
    <n v="10000"/>
    <n v="10841.6"/>
    <n v="9486.4"/>
    <n v="-841.6"/>
  </r>
  <r>
    <s v="ZA010000"/>
    <s v="Administración Central."/>
    <s v=""/>
    <s v=""/>
    <s v="I/170299"/>
    <x v="3"/>
    <x v="32"/>
    <s v="002"/>
    <s v="Recursos Fiscales generados por las Inst"/>
    <n v="0"/>
    <n v="0"/>
    <n v="0"/>
    <n v="0"/>
    <n v="0"/>
    <n v="750754"/>
    <n v="750754"/>
    <n v="-750754"/>
  </r>
  <r>
    <s v="ZA010000"/>
    <s v="Administración Central."/>
    <s v=""/>
    <s v=""/>
    <s v="I/170301"/>
    <x v="3"/>
    <x v="33"/>
    <s v="002"/>
    <s v="Recursos Fiscales generados por las Inst"/>
    <n v="3000000"/>
    <n v="0"/>
    <n v="3000000"/>
    <n v="2932664.75"/>
    <n v="5932664.75"/>
    <n v="4374364.18"/>
    <n v="4374364.18"/>
    <n v="1558300.57"/>
  </r>
  <r>
    <s v="ZA010000"/>
    <s v="Administración Central."/>
    <s v=""/>
    <s v=""/>
    <s v="I/170401"/>
    <x v="3"/>
    <x v="34"/>
    <s v="002"/>
    <s v="Recursos Fiscales generados por las Inst"/>
    <n v="3000000"/>
    <n v="0"/>
    <n v="3000000"/>
    <n v="2260902.98"/>
    <n v="5260902.9800000004"/>
    <n v="3583192.07"/>
    <n v="3583192.07"/>
    <n v="1677710.91"/>
  </r>
  <r>
    <s v="ZA010000"/>
    <s v="Administración Central."/>
    <s v=""/>
    <s v=""/>
    <s v="I/170402"/>
    <x v="3"/>
    <x v="35"/>
    <s v="002"/>
    <s v="Recursos Fiscales generados por las Inst"/>
    <n v="300000"/>
    <n v="0"/>
    <n v="300000"/>
    <n v="413791.66"/>
    <n v="713791.66"/>
    <n v="630802.12"/>
    <n v="630802.12"/>
    <n v="82989.539999999994"/>
  </r>
  <r>
    <s v="UN31M010"/>
    <s v="Unidad de Salud Norte"/>
    <s v=""/>
    <s v=""/>
    <s v="I/170404"/>
    <x v="3"/>
    <x v="36"/>
    <s v="002"/>
    <s v="Recursos Fiscales generados por las Inst"/>
    <n v="0"/>
    <n v="0"/>
    <n v="0"/>
    <n v="15"/>
    <n v="15"/>
    <n v="215.7"/>
    <n v="215.7"/>
    <n v="-200.7"/>
  </r>
  <r>
    <s v="AT69K040"/>
    <s v="Agencia Metrop Control Transito Seg vial"/>
    <s v=""/>
    <s v=""/>
    <s v="I/170404"/>
    <x v="3"/>
    <x v="36"/>
    <s v="002"/>
    <s v="Recursos Fiscales generados por las Inst"/>
    <n v="0"/>
    <n v="0"/>
    <n v="0"/>
    <n v="10"/>
    <n v="10"/>
    <n v="4448.05"/>
    <n v="1395.85"/>
    <n v="-4438.05"/>
  </r>
  <r>
    <s v="ZQ08F080"/>
    <s v="Administración Zonal Quitumbe"/>
    <s v=""/>
    <s v=""/>
    <s v="I/170404"/>
    <x v="3"/>
    <x v="36"/>
    <s v="002"/>
    <s v="Recursos Fiscales generados por las Inst"/>
    <n v="0"/>
    <n v="0"/>
    <n v="0"/>
    <n v="0"/>
    <n v="0"/>
    <n v="9.4"/>
    <n v="9.4"/>
    <n v="-9.4"/>
  </r>
  <r>
    <s v="ZV05F050"/>
    <s v="Administración Zonal Valle los Chillos"/>
    <s v=""/>
    <s v=""/>
    <s v="I/170404"/>
    <x v="3"/>
    <x v="36"/>
    <s v="002"/>
    <s v="Recursos Fiscales generados por las Inst"/>
    <n v="0"/>
    <n v="0"/>
    <n v="0"/>
    <n v="0"/>
    <n v="0"/>
    <n v="151.47999999999999"/>
    <n v="151.47999999999999"/>
    <n v="-151.47999999999999"/>
  </r>
  <r>
    <s v="PM71N010"/>
    <s v="Cuerpo de Agentes de Control"/>
    <s v=""/>
    <s v=""/>
    <s v="I/170404"/>
    <x v="3"/>
    <x v="36"/>
    <s v="002"/>
    <s v="Recursos Fiscales generados por las Inst"/>
    <n v="0"/>
    <n v="0"/>
    <n v="0"/>
    <n v="7000"/>
    <n v="7000"/>
    <n v="5062.55"/>
    <n v="5062.55"/>
    <n v="1937.45"/>
  </r>
  <r>
    <s v="FS66P020"/>
    <s v="Instituto Metropolitano de Patrimonio"/>
    <s v=""/>
    <s v=""/>
    <s v="I/170404"/>
    <x v="3"/>
    <x v="36"/>
    <s v="002"/>
    <s v="Recursos Fiscales generados por las Inst"/>
    <n v="0"/>
    <n v="0"/>
    <n v="0"/>
    <n v="250"/>
    <n v="250"/>
    <n v="182.06"/>
    <n v="182.06"/>
    <n v="67.94"/>
  </r>
  <r>
    <s v="ZM04F040"/>
    <s v="Administración Zonal Manuela Sáenz"/>
    <s v=""/>
    <s v=""/>
    <s v="I/170404"/>
    <x v="3"/>
    <x v="36"/>
    <s v="002"/>
    <s v="Recursos Fiscales generados por las Inst"/>
    <n v="0"/>
    <n v="0"/>
    <n v="0"/>
    <n v="0"/>
    <n v="0"/>
    <n v="430.36"/>
    <n v="430.36"/>
    <n v="-430.36"/>
  </r>
  <r>
    <s v="AT69K040"/>
    <s v="Agencia Metrop Control Transito Seg vial"/>
    <s v=""/>
    <s v=""/>
    <s v="I/170416"/>
    <x v="3"/>
    <x v="37"/>
    <s v="002"/>
    <s v="Recursos Fiscales generados por las Inst"/>
    <n v="0"/>
    <n v="0"/>
    <n v="0"/>
    <n v="7000"/>
    <n v="7000"/>
    <n v="9080"/>
    <n v="9080"/>
    <n v="-2080"/>
  </r>
  <r>
    <s v="ZA010000"/>
    <s v="Administración Central."/>
    <s v=""/>
    <s v=""/>
    <s v="I/170416"/>
    <x v="3"/>
    <x v="37"/>
    <s v="002"/>
    <s v="Recursos Fiscales generados por las Inst"/>
    <n v="24500000"/>
    <n v="0"/>
    <n v="24500000"/>
    <n v="-1979508.74"/>
    <n v="22520491.260000002"/>
    <n v="21591558.41"/>
    <n v="21591558.41"/>
    <n v="928932.85"/>
  </r>
  <r>
    <s v="ZD07F070"/>
    <s v="Adm Zonal Equinoccia - La Delicia"/>
    <s v=""/>
    <s v=""/>
    <s v="I/170499"/>
    <x v="3"/>
    <x v="38"/>
    <s v="002"/>
    <s v="Recursos Fiscales generados por las Inst"/>
    <n v="0"/>
    <n v="0"/>
    <n v="0"/>
    <n v="500"/>
    <n v="500"/>
    <n v="388.5"/>
    <n v="388.5"/>
    <n v="111.5"/>
  </r>
  <r>
    <s v="AT69K040"/>
    <s v="Agencia Metrop Control Transito Seg vial"/>
    <s v=""/>
    <s v=""/>
    <s v="I/170499"/>
    <x v="3"/>
    <x v="38"/>
    <s v="002"/>
    <s v="Recursos Fiscales generados por las Inst"/>
    <n v="0"/>
    <n v="0"/>
    <n v="0"/>
    <n v="1500000"/>
    <n v="1500000"/>
    <n v="3213275"/>
    <n v="3213275"/>
    <n v="-1713275"/>
  </r>
  <r>
    <s v="ZA010000"/>
    <s v="Administración Central."/>
    <s v=""/>
    <s v=""/>
    <s v="I/170499"/>
    <x v="3"/>
    <x v="38"/>
    <s v="002"/>
    <s v="Recursos Fiscales generados por las Inst"/>
    <n v="2000000"/>
    <n v="0"/>
    <n v="2000000"/>
    <n v="-1694237"/>
    <n v="305763"/>
    <n v="284056.63"/>
    <n v="284056.63"/>
    <n v="21706.37"/>
  </r>
  <r>
    <s v="MC37B000"/>
    <s v="Agencia Metropolitana de Control"/>
    <s v=""/>
    <s v=""/>
    <s v="I/170499"/>
    <x v="3"/>
    <x v="38"/>
    <s v="002"/>
    <s v="Recursos Fiscales generados por las Inst"/>
    <n v="0"/>
    <n v="0"/>
    <n v="0"/>
    <n v="15"/>
    <n v="15"/>
    <n v="10.14"/>
    <n v="10.14"/>
    <n v="4.8600000000000003"/>
  </r>
  <r>
    <s v="UP72J010"/>
    <s v="Unidad Patronato Municipal San José"/>
    <s v=""/>
    <s v=""/>
    <s v="I/180102"/>
    <x v="4"/>
    <x v="39"/>
    <s v="002"/>
    <s v="Recursos Fiscales generados por las Inst"/>
    <n v="0"/>
    <n v="1821675.02"/>
    <n v="1821675.02"/>
    <n v="2942125.51"/>
    <n v="4763800.53"/>
    <n v="4763800.53"/>
    <n v="4763800.53"/>
    <n v="0"/>
  </r>
  <r>
    <s v="ZA010000"/>
    <s v="Administración Central."/>
    <s v=""/>
    <s v=""/>
    <s v="I/190101"/>
    <x v="5"/>
    <x v="40"/>
    <s v="002"/>
    <s v="Recursos Fiscales generados por las Inst"/>
    <n v="100000"/>
    <n v="0"/>
    <n v="100000"/>
    <n v="-75000"/>
    <n v="25000"/>
    <n v="31653.17"/>
    <n v="31653.17"/>
    <n v="-6653.17"/>
  </r>
  <r>
    <s v="ZN02F020"/>
    <s v="Administración Z Eugenio Espejo (Norte)"/>
    <s v=""/>
    <s v=""/>
    <s v="I/190101"/>
    <x v="5"/>
    <x v="40"/>
    <s v="002"/>
    <s v="Recursos Fiscales generados por las Inst"/>
    <n v="0"/>
    <n v="0"/>
    <n v="0"/>
    <n v="11000"/>
    <n v="11000"/>
    <n v="9682.93"/>
    <n v="9682.93"/>
    <n v="1317.07"/>
  </r>
  <r>
    <s v="AT69K040"/>
    <s v="Agencia Metrop Control Transito Seg vial"/>
    <s v=""/>
    <s v=""/>
    <s v="I/190201"/>
    <x v="5"/>
    <x v="41"/>
    <s v="002"/>
    <s v="Recursos Fiscales generados por las Inst"/>
    <n v="0"/>
    <n v="0"/>
    <n v="0"/>
    <n v="50000"/>
    <n v="50000"/>
    <n v="66571.289999999994"/>
    <n v="3514.7"/>
    <n v="-16571.29"/>
  </r>
  <r>
    <s v="PM71N010"/>
    <s v="Cuerpo de Agentes de Control"/>
    <s v=""/>
    <s v=""/>
    <s v="I/190201"/>
    <x v="5"/>
    <x v="41"/>
    <s v="002"/>
    <s v="Recursos Fiscales generados por las Inst"/>
    <n v="0"/>
    <n v="0"/>
    <n v="0"/>
    <n v="10000"/>
    <n v="10000"/>
    <n v="14884.6"/>
    <n v="13884.6"/>
    <n v="-4884.6000000000004"/>
  </r>
  <r>
    <s v="ZA010000"/>
    <s v="Administración Central."/>
    <s v=""/>
    <s v=""/>
    <s v="I/190201"/>
    <x v="5"/>
    <x v="41"/>
    <s v="002"/>
    <s v="Recursos Fiscales generados por las Inst"/>
    <n v="60000"/>
    <n v="0"/>
    <n v="60000"/>
    <n v="-55000"/>
    <n v="5000"/>
    <n v="0"/>
    <n v="0"/>
    <n v="5000"/>
  </r>
  <r>
    <s v="ZA010000"/>
    <s v="Administración Central."/>
    <s v=""/>
    <s v=""/>
    <s v="I/190299"/>
    <x v="5"/>
    <x v="42"/>
    <s v="002"/>
    <s v="Recursos Fiscales generados por las Inst"/>
    <n v="300000"/>
    <n v="0"/>
    <n v="300000"/>
    <n v="257.64999999999998"/>
    <n v="300257.65000000002"/>
    <n v="164236.01"/>
    <n v="164061.04"/>
    <n v="136021.64000000001"/>
  </r>
  <r>
    <s v="ZA010000"/>
    <s v="Administración Central."/>
    <s v=""/>
    <s v=""/>
    <s v="I/190401"/>
    <x v="5"/>
    <x v="43"/>
    <s v="002"/>
    <s v="Recursos Fiscales generados por las Inst"/>
    <n v="300000"/>
    <n v="0"/>
    <n v="300000"/>
    <n v="0"/>
    <n v="300000"/>
    <n v="306264.48"/>
    <n v="306140.43"/>
    <n v="-6264.48"/>
  </r>
  <r>
    <s v="ZA010000"/>
    <s v="Administración Central."/>
    <s v=""/>
    <s v=""/>
    <s v="I/190407"/>
    <x v="5"/>
    <x v="44"/>
    <s v="002"/>
    <s v="Recursos Fiscales generados por las Inst"/>
    <n v="100000"/>
    <n v="0"/>
    <n v="100000"/>
    <n v="-99000"/>
    <n v="1000"/>
    <n v="590"/>
    <n v="590"/>
    <n v="410"/>
  </r>
  <r>
    <s v="MC37B000"/>
    <s v="Agencia Metropolitana de Control"/>
    <s v=""/>
    <s v=""/>
    <s v="I/190499"/>
    <x v="5"/>
    <x v="45"/>
    <s v="002"/>
    <s v="Recursos Fiscales generados por las Inst"/>
    <n v="0"/>
    <n v="0"/>
    <n v="0"/>
    <n v="1000"/>
    <n v="1000"/>
    <n v="660.19"/>
    <n v="406.74"/>
    <n v="339.81"/>
  </r>
  <r>
    <s v="ZA010000"/>
    <s v="Administración Central."/>
    <s v=""/>
    <s v=""/>
    <s v="I/190499"/>
    <x v="5"/>
    <x v="45"/>
    <s v="002"/>
    <s v="Recursos Fiscales generados por las Inst"/>
    <n v="1400000"/>
    <n v="0"/>
    <n v="1400000"/>
    <n v="331143.03999999998"/>
    <n v="1731143.04"/>
    <n v="852688.97"/>
    <n v="852023.1"/>
    <n v="878454.07"/>
  </r>
  <r>
    <s v="UN31M010"/>
    <s v="Unidad de Salud Norte"/>
    <s v=""/>
    <s v=""/>
    <s v="I/190499"/>
    <x v="5"/>
    <x v="45"/>
    <s v="002"/>
    <s v="Recursos Fiscales generados por las Inst"/>
    <n v="0"/>
    <n v="0"/>
    <n v="0"/>
    <n v="1000"/>
    <n v="1000"/>
    <n v="555.46"/>
    <n v="555.46"/>
    <n v="444.54"/>
  </r>
  <r>
    <s v="CF22I050"/>
    <s v="Colegio Fernández Madrid"/>
    <s v=""/>
    <s v=""/>
    <s v="I/190499"/>
    <x v="5"/>
    <x v="45"/>
    <s v="002"/>
    <s v="Recursos Fiscales generados por las Inst"/>
    <n v="0"/>
    <n v="0"/>
    <n v="0"/>
    <n v="800"/>
    <n v="800"/>
    <n v="157.34"/>
    <n v="157.34"/>
    <n v="642.66"/>
  </r>
  <r>
    <s v="UP72J010"/>
    <s v="Unidad Patronato Municipal San José"/>
    <s v=""/>
    <s v=""/>
    <s v="I/190499"/>
    <x v="5"/>
    <x v="45"/>
    <s v="002"/>
    <s v="Recursos Fiscales generados por las Inst"/>
    <n v="0"/>
    <n v="0"/>
    <n v="0"/>
    <n v="15000"/>
    <n v="15000"/>
    <n v="12301.97"/>
    <n v="12301.97"/>
    <n v="2698.03"/>
  </r>
  <r>
    <s v="AC67Q000"/>
    <s v="Agencia de Coord. Distrital del Comercio"/>
    <s v=""/>
    <s v=""/>
    <s v="I/190499"/>
    <x v="5"/>
    <x v="45"/>
    <s v="002"/>
    <s v="Recursos Fiscales generados por las Inst"/>
    <n v="0"/>
    <n v="0"/>
    <n v="0"/>
    <n v="3000"/>
    <n v="3000"/>
    <n v="2528.2399999999998"/>
    <n v="2528.2399999999998"/>
    <n v="471.76"/>
  </r>
  <r>
    <s v="CB21I040"/>
    <s v="COLEGIO BENALCAZAR"/>
    <s v=""/>
    <s v=""/>
    <s v="I/190499"/>
    <x v="5"/>
    <x v="45"/>
    <s v="002"/>
    <s v="Recursos Fiscales generados por las Inst"/>
    <n v="0"/>
    <n v="0"/>
    <n v="0"/>
    <n v="800"/>
    <n v="800"/>
    <n v="152.94"/>
    <n v="152.94"/>
    <n v="647.05999999999995"/>
  </r>
  <r>
    <s v="ZT06F060"/>
    <s v="Administración Zonal Valle de Tumbaco"/>
    <s v=""/>
    <s v=""/>
    <s v="I/190499"/>
    <x v="5"/>
    <x v="45"/>
    <s v="002"/>
    <s v="Recursos Fiscales generados por las Inst"/>
    <n v="0"/>
    <n v="0"/>
    <n v="0"/>
    <n v="10"/>
    <n v="10"/>
    <n v="797.4"/>
    <n v="797.4"/>
    <n v="-787.4"/>
  </r>
  <r>
    <s v="EQ13I030"/>
    <s v="Unidad Educativa Quitumbe"/>
    <s v=""/>
    <s v=""/>
    <s v="I/190499"/>
    <x v="5"/>
    <x v="45"/>
    <s v="002"/>
    <s v="Recursos Fiscales generados por las Inst"/>
    <n v="0"/>
    <n v="0"/>
    <n v="0"/>
    <n v="100"/>
    <n v="100"/>
    <n v="106.56"/>
    <n v="106.56"/>
    <n v="-6.56"/>
  </r>
  <r>
    <s v="AT69K040"/>
    <s v="Agencia Metrop Control Transito Seg vial"/>
    <s v=""/>
    <s v=""/>
    <s v="I/190499"/>
    <x v="5"/>
    <x v="45"/>
    <s v="002"/>
    <s v="Recursos Fiscales generados por las Inst"/>
    <n v="0"/>
    <n v="0"/>
    <n v="0"/>
    <n v="5000"/>
    <n v="5000"/>
    <n v="3689.47"/>
    <n v="1236.71"/>
    <n v="1310.53"/>
  </r>
  <r>
    <s v="OL41I060"/>
    <s v="Unidad Educativa Oswaldo Lombeyda"/>
    <s v=""/>
    <s v=""/>
    <s v="I/190499"/>
    <x v="5"/>
    <x v="45"/>
    <s v="002"/>
    <s v="Recursos Fiscales generados por las Inst"/>
    <n v="0"/>
    <n v="0"/>
    <n v="0"/>
    <n v="80"/>
    <n v="80"/>
    <n v="38.270000000000003"/>
    <n v="38.270000000000003"/>
    <n v="41.73"/>
  </r>
  <r>
    <s v="UC32M020"/>
    <s v="Unidad de Salud Centro"/>
    <s v=""/>
    <s v=""/>
    <s v="I/190499"/>
    <x v="5"/>
    <x v="45"/>
    <s v="002"/>
    <s v="Recursos Fiscales generados por las Inst"/>
    <n v="0"/>
    <n v="0"/>
    <n v="0"/>
    <n v="2000"/>
    <n v="2000"/>
    <n v="1039.44"/>
    <n v="1039.44"/>
    <n v="960.56"/>
  </r>
  <r>
    <s v="PM71N010"/>
    <s v="Cuerpo de Agentes de Control"/>
    <s v=""/>
    <s v=""/>
    <s v="I/190499"/>
    <x v="5"/>
    <x v="45"/>
    <s v="002"/>
    <s v="Recursos Fiscales generados por las Inst"/>
    <n v="0"/>
    <n v="0"/>
    <n v="0"/>
    <n v="1000"/>
    <n v="1000"/>
    <n v="758.15"/>
    <n v="758.15"/>
    <n v="241.85"/>
  </r>
  <r>
    <s v="FS66P020"/>
    <s v="Instituto Metropolitano de Patrimonio"/>
    <s v=""/>
    <s v=""/>
    <s v="I/190499"/>
    <x v="5"/>
    <x v="45"/>
    <s v="002"/>
    <s v="Recursos Fiscales generados por las Inst"/>
    <n v="0"/>
    <n v="0"/>
    <n v="0"/>
    <n v="5000"/>
    <n v="5000"/>
    <n v="8002.92"/>
    <n v="5709.97"/>
    <n v="-3002.92"/>
  </r>
  <r>
    <s v="ZM04F040"/>
    <s v="Administración Zonal Manuela Sáenz"/>
    <s v=""/>
    <s v=""/>
    <s v="I/190499"/>
    <x v="5"/>
    <x v="45"/>
    <s v="002"/>
    <s v="Recursos Fiscales generados por las Inst"/>
    <n v="0"/>
    <n v="0"/>
    <n v="0"/>
    <n v="20000"/>
    <n v="20000"/>
    <n v="16850.080000000002"/>
    <n v="16850.080000000002"/>
    <n v="3149.92"/>
  </r>
  <r>
    <s v="ZN02F020"/>
    <s v="Administración Z Eugenio Espejo (Norte)"/>
    <s v=""/>
    <s v=""/>
    <s v="I/190499"/>
    <x v="5"/>
    <x v="45"/>
    <s v="002"/>
    <s v="Recursos Fiscales generados por las Inst"/>
    <n v="0"/>
    <n v="0"/>
    <n v="0"/>
    <n v="1000"/>
    <n v="1000"/>
    <n v="787.06"/>
    <n v="787.06"/>
    <n v="212.94"/>
  </r>
  <r>
    <s v="ES12I020"/>
    <s v="Unidad Educativa Sucre"/>
    <s v=""/>
    <s v=""/>
    <s v="I/190499"/>
    <x v="5"/>
    <x v="45"/>
    <s v="002"/>
    <s v="Recursos Fiscales generados por las Inst"/>
    <n v="0"/>
    <n v="0"/>
    <n v="0"/>
    <n v="0"/>
    <n v="0"/>
    <n v="115.37"/>
    <n v="115.37"/>
    <n v="-115.37"/>
  </r>
  <r>
    <s v="US33M030"/>
    <s v="Unidad de Salud Sur"/>
    <s v=""/>
    <s v=""/>
    <s v="I/190499"/>
    <x v="5"/>
    <x v="45"/>
    <s v="002"/>
    <s v="Recursos Fiscales generados por las Inst"/>
    <n v="0"/>
    <n v="0"/>
    <n v="0"/>
    <n v="200"/>
    <n v="200"/>
    <n v="153.85"/>
    <n v="153.85"/>
    <n v="46.15"/>
  </r>
  <r>
    <s v="SF43I080"/>
    <s v="Unidad Educativa San Francisco de Quito"/>
    <s v=""/>
    <s v=""/>
    <s v="I/190499"/>
    <x v="5"/>
    <x v="45"/>
    <s v="002"/>
    <s v="Recursos Fiscales generados por las Inst"/>
    <n v="0"/>
    <n v="0"/>
    <n v="0"/>
    <n v="0"/>
    <n v="0"/>
    <n v="190.63"/>
    <n v="190.63"/>
    <n v="-190.63"/>
  </r>
  <r>
    <s v="ZD07F070"/>
    <s v="Adm Zonal Equinoccia - La Delicia"/>
    <s v=""/>
    <s v=""/>
    <s v="I/190499"/>
    <x v="5"/>
    <x v="45"/>
    <s v="002"/>
    <s v="Recursos Fiscales generados por las Inst"/>
    <n v="0"/>
    <n v="0"/>
    <n v="0"/>
    <n v="7000"/>
    <n v="7000"/>
    <n v="5389.29"/>
    <n v="5389.29"/>
    <n v="1610.71"/>
  </r>
  <r>
    <s v="ZS03F030"/>
    <s v="Administración Zonal Eloy Alfaro (Sur)"/>
    <s v=""/>
    <s v=""/>
    <s v="I/190499"/>
    <x v="5"/>
    <x v="45"/>
    <s v="002"/>
    <s v="Recursos Fiscales generados por las Inst"/>
    <n v="0"/>
    <n v="0"/>
    <n v="0"/>
    <n v="2100"/>
    <n v="2100"/>
    <n v="1900.51"/>
    <n v="1900.38"/>
    <n v="199.49"/>
  </r>
  <r>
    <s v="RP36A010"/>
    <s v="Registro de la Propiedad"/>
    <s v=""/>
    <s v=""/>
    <s v="I/190499"/>
    <x v="5"/>
    <x v="45"/>
    <s v="002"/>
    <s v="Recursos Fiscales generados por las Inst"/>
    <n v="0"/>
    <n v="0"/>
    <n v="0"/>
    <n v="200"/>
    <n v="200"/>
    <n v="3871.51"/>
    <n v="3871.51"/>
    <n v="-3671.51"/>
  </r>
  <r>
    <s v="JM40I070"/>
    <s v="Unidad Educativa Julio E.Moreno"/>
    <s v=""/>
    <s v=""/>
    <s v="I/190499"/>
    <x v="5"/>
    <x v="45"/>
    <s v="002"/>
    <s v="Recursos Fiscales generados por las Inst"/>
    <n v="0"/>
    <n v="0"/>
    <n v="0"/>
    <n v="20"/>
    <n v="20"/>
    <n v="22.33"/>
    <n v="22.33"/>
    <n v="-2.33"/>
  </r>
  <r>
    <s v="ZA010000"/>
    <s v="Administración Central."/>
    <s v=""/>
    <s v=""/>
    <s v="I/240201"/>
    <x v="6"/>
    <x v="46"/>
    <s v="002"/>
    <s v="Recursos Fiscales generados por las Inst"/>
    <n v="8112753.7999999998"/>
    <n v="0"/>
    <n v="8112753.7999999998"/>
    <n v="-8110926.0199999996"/>
    <n v="1827.78"/>
    <n v="54241.08"/>
    <n v="54241.08"/>
    <n v="-52413.3"/>
  </r>
  <r>
    <s v="ZA010000"/>
    <s v="Administración Central."/>
    <s v=""/>
    <s v=""/>
    <s v="I/240202"/>
    <x v="6"/>
    <x v="47"/>
    <s v="002"/>
    <s v="Recursos Fiscales generados por las Inst"/>
    <n v="0"/>
    <n v="0"/>
    <n v="0"/>
    <n v="6320.99"/>
    <n v="6320.99"/>
    <n v="9947.4500000000007"/>
    <n v="9947.4500000000007"/>
    <n v="-3626.46"/>
  </r>
  <r>
    <s v="ZA010000"/>
    <s v="Administración Central."/>
    <s v=""/>
    <s v=""/>
    <s v="I/280101"/>
    <x v="7"/>
    <x v="48"/>
    <s v="001"/>
    <s v="Recursos Fiscales"/>
    <n v="290678500.00999999"/>
    <n v="0"/>
    <n v="290678500.00999999"/>
    <n v="0"/>
    <n v="290678500.00999999"/>
    <n v="141736597.71000001"/>
    <n v="141736597.71000001"/>
    <n v="148941902.30000001"/>
  </r>
  <r>
    <s v="ZA010000"/>
    <s v="Administración Central."/>
    <s v=""/>
    <s v=""/>
    <s v="I/280111"/>
    <x v="7"/>
    <x v="49"/>
    <s v="002"/>
    <s v="Recursos Fiscales generados por las Inst"/>
    <n v="0"/>
    <n v="0"/>
    <n v="0"/>
    <n v="650000"/>
    <n v="650000"/>
    <n v="637549.76"/>
    <n v="637549.76"/>
    <n v="12450.24"/>
  </r>
  <r>
    <s v="UP72J010"/>
    <s v="Unidad Patronato Municipal San José"/>
    <s v=""/>
    <s v=""/>
    <s v="I/280111"/>
    <x v="7"/>
    <x v="49"/>
    <s v="002"/>
    <s v="Recursos Fiscales generados por las Inst"/>
    <n v="0"/>
    <n v="0"/>
    <n v="0"/>
    <n v="141957.41"/>
    <n v="141957.41"/>
    <n v="261878.82"/>
    <n v="200362.79"/>
    <n v="-119921.41"/>
  </r>
  <r>
    <s v="UP72J010"/>
    <s v="Unidad Patronato Municipal San José"/>
    <s v=""/>
    <s v=""/>
    <s v="I/280301"/>
    <x v="7"/>
    <x v="50"/>
    <s v="701"/>
    <s v="Asistencia Técnica y Donaciones"/>
    <n v="0"/>
    <n v="42400.78"/>
    <n v="42400.78"/>
    <n v="0"/>
    <n v="42400.78"/>
    <n v="0"/>
    <n v="0"/>
    <n v="42400.78"/>
  </r>
  <r>
    <s v="EQ13I030"/>
    <s v="Unidad Educativa Quitumbe"/>
    <s v=""/>
    <s v=""/>
    <s v="I/281002"/>
    <x v="7"/>
    <x v="51"/>
    <s v="001"/>
    <s v="Recursos Fiscales"/>
    <n v="0"/>
    <n v="0"/>
    <n v="0"/>
    <n v="15"/>
    <n v="15"/>
    <n v="10.3"/>
    <n v="10.3"/>
    <n v="4.7"/>
  </r>
  <r>
    <s v="US33M030"/>
    <s v="Unidad de Salud Sur"/>
    <s v=""/>
    <s v=""/>
    <s v="I/281002"/>
    <x v="7"/>
    <x v="51"/>
    <s v="001"/>
    <s v="Recursos Fiscales"/>
    <n v="0"/>
    <n v="0"/>
    <n v="0"/>
    <n v="280000"/>
    <n v="280000"/>
    <n v="252408.78"/>
    <n v="252408.78"/>
    <n v="27591.22"/>
  </r>
  <r>
    <s v="RP36A010"/>
    <s v="Registro de la Propiedad"/>
    <s v=""/>
    <s v=""/>
    <s v="I/281002"/>
    <x v="7"/>
    <x v="51"/>
    <s v="001"/>
    <s v="Recursos Fiscales"/>
    <n v="0"/>
    <n v="0"/>
    <n v="0"/>
    <n v="20000"/>
    <n v="20000"/>
    <n v="18729.39"/>
    <n v="0"/>
    <n v="1270.6099999999999"/>
  </r>
  <r>
    <s v="MB42I090"/>
    <s v="Unidad Educativa Milenio Bicentenario"/>
    <s v=""/>
    <s v=""/>
    <s v="I/281002"/>
    <x v="7"/>
    <x v="51"/>
    <s v="001"/>
    <s v="Recursos Fiscales"/>
    <n v="0"/>
    <n v="0"/>
    <n v="0"/>
    <n v="12000"/>
    <n v="12000"/>
    <n v="10819.35"/>
    <n v="0"/>
    <n v="1180.6500000000001"/>
  </r>
  <r>
    <s v="ES12I020"/>
    <s v="Unidad Educativa Sucre"/>
    <s v=""/>
    <s v=""/>
    <s v="I/281002"/>
    <x v="7"/>
    <x v="51"/>
    <s v="001"/>
    <s v="Recursos Fiscales"/>
    <n v="0"/>
    <n v="0"/>
    <n v="0"/>
    <n v="1500"/>
    <n v="1500"/>
    <n v="1103.73"/>
    <n v="1103.73"/>
    <n v="396.27"/>
  </r>
  <r>
    <s v="UP72J010"/>
    <s v="Unidad Patronato Municipal San José"/>
    <s v=""/>
    <s v=""/>
    <s v="I/281002"/>
    <x v="7"/>
    <x v="51"/>
    <s v="001"/>
    <s v="Recursos Fiscales"/>
    <n v="0"/>
    <n v="0"/>
    <n v="0"/>
    <n v="120000"/>
    <n v="120000"/>
    <n v="110806.61"/>
    <n v="0"/>
    <n v="9193.39"/>
  </r>
  <r>
    <s v="ZA010000"/>
    <s v="Administración Central."/>
    <s v=""/>
    <s v=""/>
    <s v="I/281002"/>
    <x v="7"/>
    <x v="51"/>
    <s v="001"/>
    <s v="Recursos Fiscales"/>
    <n v="4356828.0599999996"/>
    <n v="0"/>
    <n v="4356828.0599999996"/>
    <n v="-433515"/>
    <n v="3923313.06"/>
    <n v="11538269.060000001"/>
    <n v="3127888.78"/>
    <n v="-7614956"/>
  </r>
  <r>
    <s v="ZA010000"/>
    <s v="Administración Central."/>
    <s v="IM000000000000 INGRESOS METRO"/>
    <s v="IM000000000000"/>
    <s v="I/281002"/>
    <x v="7"/>
    <x v="51"/>
    <s v="001"/>
    <s v="Recursos Fiscales"/>
    <n v="9182255.6899999995"/>
    <n v="0"/>
    <n v="9182255.6899999995"/>
    <n v="1331220.05"/>
    <n v="10513475.74"/>
    <n v="0"/>
    <n v="0"/>
    <n v="10513475.74"/>
  </r>
  <r>
    <s v="ZA010000"/>
    <s v="Administración Central."/>
    <s v=""/>
    <s v=""/>
    <s v="I/360301"/>
    <x v="8"/>
    <x v="52"/>
    <s v="202"/>
    <s v="PRESTAMOS EXTERNOS"/>
    <n v="0"/>
    <n v="0"/>
    <n v="0"/>
    <n v="0"/>
    <n v="0"/>
    <n v="62262860"/>
    <n v="62262860"/>
    <n v="-62262860"/>
  </r>
  <r>
    <s v="ZA010000"/>
    <s v="Administración Central."/>
    <s v="IM000000000000 INGRESOS METRO"/>
    <s v="IM000000000000"/>
    <s v="I/360301"/>
    <x v="8"/>
    <x v="52"/>
    <s v="202"/>
    <s v="PRESTAMOS EXTERNOS"/>
    <n v="76143777.180000007"/>
    <n v="0"/>
    <n v="76143777.180000007"/>
    <n v="14979952.209999993"/>
    <n v="91123729.390000001"/>
    <n v="0"/>
    <n v="0"/>
    <n v="213167297.19"/>
  </r>
  <r>
    <s v="ZA010000"/>
    <s v="Administración Central."/>
    <s v=""/>
    <s v=""/>
    <s v="I/370102"/>
    <x v="9"/>
    <x v="53"/>
    <s v="002"/>
    <s v="Recursos Fiscales generados por las Inst"/>
    <n v="18000000"/>
    <n v="0"/>
    <n v="18000000"/>
    <n v="53716167.859999999"/>
    <n v="71716167.859999999"/>
    <n v="0"/>
    <n v="0"/>
    <n v="71716167.859999999"/>
  </r>
  <r>
    <s v="ZA010000"/>
    <s v="Administración Central."/>
    <s v="IM000000000000 INGRESOS METRO"/>
    <s v="IM000000000000"/>
    <s v="I/370104"/>
    <x v="9"/>
    <x v="54"/>
    <s v="202"/>
    <s v="PRESTAMOS EXTERNOS"/>
    <n v="19140646.75"/>
    <n v="0"/>
    <n v="19140646.75"/>
    <n v="749143.4"/>
    <n v="19889790.149999999"/>
    <n v="0"/>
    <n v="0"/>
    <n v="19889790.149999999"/>
  </r>
  <r>
    <s v="ZA010000"/>
    <s v="Administración Central."/>
    <s v=""/>
    <s v=""/>
    <s v="I/380101"/>
    <x v="10"/>
    <x v="55"/>
    <s v="002"/>
    <s v="Recursos Fiscales generados por las Inst"/>
    <n v="16213177.779999999"/>
    <n v="0"/>
    <n v="16213177.779999999"/>
    <n v="-6766668.71"/>
    <n v="9446509.0700000003"/>
    <n v="0"/>
    <n v="0"/>
    <n v="9446509.0700000003"/>
  </r>
  <r>
    <s v="ZA010000"/>
    <s v="Administración Central."/>
    <s v=""/>
    <s v=""/>
    <s v="I/380107"/>
    <x v="10"/>
    <x v="56"/>
    <s v="001"/>
    <s v="Recursos Fiscales"/>
    <n v="4115471.18"/>
    <n v="0"/>
    <n v="4115471.18"/>
    <n v="-1157193.22"/>
    <n v="2958277.96"/>
    <n v="0"/>
    <n v="0"/>
    <n v="2958277.96"/>
  </r>
  <r>
    <s v="ZA010000"/>
    <s v="Administración Central."/>
    <s v=""/>
    <s v=""/>
    <s v="I/380107"/>
    <x v="10"/>
    <x v="56"/>
    <s v="002"/>
    <s v="Recursos Fiscales generados por las Inst"/>
    <n v="269897.38"/>
    <n v="0"/>
    <n v="269897.38"/>
    <n v="0"/>
    <n v="269897.38"/>
    <n v="0"/>
    <n v="0"/>
    <n v="269897.38"/>
  </r>
  <r>
    <s v="ZA010000"/>
    <s v="Administración Central."/>
    <s v="IM000000000000 INGRESOS METRO"/>
    <s v="IM000000000000"/>
    <s v="I/380107"/>
    <x v="10"/>
    <x v="56"/>
    <s v="202"/>
    <s v="PRESTAMOS EXTERNOS"/>
    <n v="6207707.8499999996"/>
    <n v="0"/>
    <n v="6207707.8499999996"/>
    <n v="152748865.58000001"/>
    <n v="158956573.43000001"/>
    <n v="0"/>
    <n v="0"/>
    <n v="36913005.630000003"/>
  </r>
  <r>
    <s v="ZA010000"/>
    <s v="Administración Central."/>
    <s v=""/>
    <s v=""/>
    <s v="I/380108"/>
    <x v="10"/>
    <x v="57"/>
    <s v="001"/>
    <s v="Recursos Fiscales"/>
    <n v="653731.9"/>
    <n v="0"/>
    <n v="653731.9"/>
    <n v="-378134.16"/>
    <n v="275597.74"/>
    <n v="0"/>
    <n v="0"/>
    <n v="275597.74"/>
  </r>
  <r>
    <s v="ZA010000"/>
    <s v="Administración Central."/>
    <s v="IM000000000000 INGRESOS METRO"/>
    <s v="IM000000000000"/>
    <s v="I/380108"/>
    <x v="10"/>
    <x v="57"/>
    <s v="001"/>
    <s v="Recursos Fiscales"/>
    <n v="52430839.380000003"/>
    <n v="0"/>
    <n v="52430839.380000003"/>
    <n v="-14987870.949999999"/>
    <n v="37442968.43"/>
    <n v="0"/>
    <n v="0"/>
    <n v="37442968.43"/>
  </r>
  <r>
    <s v="ZA010000"/>
    <s v="Administración Central."/>
    <s v="IM000000000000 INGRESOS METRO"/>
    <s v="IM000000000000"/>
    <s v="I/380108"/>
    <x v="10"/>
    <x v="57"/>
    <s v="002"/>
    <s v="Recursos Fiscales generados por las Inst"/>
    <n v="0"/>
    <n v="0"/>
    <n v="0"/>
    <n v="3783763.51"/>
    <n v="3783763.51"/>
    <n v="0"/>
    <n v="0"/>
    <n v="3783763.51"/>
  </r>
  <r>
    <s v="ZA010000"/>
    <s v="Administración Central."/>
    <s v="IM000000000000 INGRESOS METRO"/>
    <s v="IM000000000000"/>
    <s v="I/380108"/>
    <x v="10"/>
    <x v="57"/>
    <s v="202"/>
    <s v="PRESTAMOS EXTERNOS"/>
    <n v="22470359.739999998"/>
    <n v="0"/>
    <n v="22470359.739999998"/>
    <n v="17537264.93"/>
    <n v="40007624.670000002"/>
    <n v="0"/>
    <n v="0"/>
    <n v="40007624.67000000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7">
  <r>
    <s v="ZA010000"/>
    <s v="Administración Central."/>
    <s v=""/>
    <s v=""/>
    <s v="I/110102"/>
    <x v="0"/>
    <x v="0"/>
    <s v="002"/>
    <s v="Recursos Fiscales generados por las Inst"/>
    <n v="12000000"/>
    <n v="0"/>
    <n v="12000000"/>
    <n v="3447594.2"/>
    <n v="15447594.199999999"/>
    <n v="18767842.390000001"/>
    <n v="18767842.390000001"/>
    <n v="-3320248.19"/>
  </r>
  <r>
    <s v="ZA010000"/>
    <s v="Administración Central."/>
    <s v=""/>
    <s v=""/>
    <s v="I/110201"/>
    <x v="0"/>
    <x v="1"/>
    <s v="002"/>
    <s v="Recursos Fiscales generados por las Inst"/>
    <n v="53079994.140000001"/>
    <n v="0"/>
    <n v="53079994.140000001"/>
    <n v="9760180.0399999991"/>
    <n v="62840174.18"/>
    <n v="56302253.68"/>
    <n v="56302253.68"/>
    <n v="6537920.5"/>
  </r>
  <r>
    <s v="ZA010000"/>
    <s v="Administración Central."/>
    <s v=""/>
    <s v=""/>
    <s v="I/110202"/>
    <x v="0"/>
    <x v="2"/>
    <s v="002"/>
    <s v="Recursos Fiscales generados por las Inst"/>
    <n v="2500000"/>
    <n v="0"/>
    <n v="2500000"/>
    <n v="1537287.6"/>
    <n v="4037287.6"/>
    <n v="3100421.95"/>
    <n v="3100421.95"/>
    <n v="936865.65"/>
  </r>
  <r>
    <s v="ZA010000"/>
    <s v="Administración Central."/>
    <s v=""/>
    <s v=""/>
    <s v="I/110203"/>
    <x v="0"/>
    <x v="3"/>
    <s v="002"/>
    <s v="Recursos Fiscales generados por las Inst"/>
    <n v="0"/>
    <n v="0"/>
    <n v="0"/>
    <n v="7.26"/>
    <n v="7.26"/>
    <n v="12.78"/>
    <n v="12.78"/>
    <n v="-5.52"/>
  </r>
  <r>
    <s v="ZA010000"/>
    <s v="Administración Central."/>
    <s v=""/>
    <s v=""/>
    <s v="I/110205"/>
    <x v="0"/>
    <x v="4"/>
    <s v="002"/>
    <s v="Recursos Fiscales generados por las Inst"/>
    <n v="3000000"/>
    <n v="0"/>
    <n v="3000000"/>
    <n v="1119995"/>
    <n v="4119995"/>
    <n v="4410310"/>
    <n v="4410310"/>
    <n v="-290315"/>
  </r>
  <r>
    <s v="ZA010000"/>
    <s v="Administración Central."/>
    <s v=""/>
    <s v=""/>
    <s v="I/110206"/>
    <x v="0"/>
    <x v="5"/>
    <s v="002"/>
    <s v="Recursos Fiscales generados por las Inst"/>
    <n v="10000000"/>
    <n v="0"/>
    <n v="10000000"/>
    <n v="2367208.9700000002"/>
    <n v="12367208.970000001"/>
    <n v="13702550.85"/>
    <n v="13702550.85"/>
    <n v="-1335341.8799999999"/>
  </r>
  <r>
    <s v="ZA010000"/>
    <s v="Administración Central."/>
    <s v=""/>
    <s v=""/>
    <s v="I/110207"/>
    <x v="0"/>
    <x v="6"/>
    <s v="002"/>
    <s v="Recursos Fiscales generados por las Inst"/>
    <n v="27521775.23"/>
    <n v="0"/>
    <n v="27521775.23"/>
    <n v="3624229.13"/>
    <n v="31146004.359999999"/>
    <n v="31941499.800000001"/>
    <n v="31941499.800000001"/>
    <n v="-795495.44"/>
  </r>
  <r>
    <s v="ZA010000"/>
    <s v="Administración Central."/>
    <s v=""/>
    <s v=""/>
    <s v="I/110312"/>
    <x v="0"/>
    <x v="7"/>
    <s v="002"/>
    <s v="Recursos Fiscales generados por las Inst"/>
    <n v="1000000"/>
    <n v="0"/>
    <n v="1000000"/>
    <n v="-685461.67"/>
    <n v="314538.33"/>
    <n v="399651.95"/>
    <n v="399651.95"/>
    <n v="-85113.62"/>
  </r>
  <r>
    <s v="ZA010000"/>
    <s v="Administración Central."/>
    <s v=""/>
    <s v=""/>
    <s v="I/110704"/>
    <x v="0"/>
    <x v="8"/>
    <s v="002"/>
    <s v="Recursos Fiscales generados por las Inst"/>
    <n v="31700000"/>
    <n v="0"/>
    <n v="31700000"/>
    <n v="12154208.02"/>
    <n v="43854208.020000003"/>
    <n v="38194465.390000001"/>
    <n v="38194465.390000001"/>
    <n v="5659742.6299999999"/>
  </r>
  <r>
    <s v="ZA010000"/>
    <s v="Administración Central."/>
    <s v=""/>
    <s v=""/>
    <s v="I/110710"/>
    <x v="0"/>
    <x v="9"/>
    <s v="002"/>
    <s v="Recursos Fiscales generados por las Inst"/>
    <n v="12000"/>
    <n v="0"/>
    <n v="12000"/>
    <n v="-11000"/>
    <n v="1000"/>
    <n v="0"/>
    <n v="0"/>
    <n v="1000"/>
  </r>
  <r>
    <s v="FS66P020"/>
    <s v="Instituto Metropolitano de Patrimonio"/>
    <s v=""/>
    <s v=""/>
    <s v="I/130102"/>
    <x v="1"/>
    <x v="10"/>
    <s v="002"/>
    <s v="Recursos Fiscales generados por las Inst"/>
    <n v="5000"/>
    <n v="0"/>
    <n v="5000"/>
    <n v="0"/>
    <n v="5000"/>
    <n v="5836"/>
    <n v="5836"/>
    <n v="-836"/>
  </r>
  <r>
    <s v="ZA010000"/>
    <s v="Administración Central."/>
    <s v=""/>
    <s v=""/>
    <s v="I/130102"/>
    <x v="1"/>
    <x v="10"/>
    <s v="002"/>
    <s v="Recursos Fiscales generados por las Inst"/>
    <n v="160000"/>
    <n v="0"/>
    <n v="160000"/>
    <n v="-100000"/>
    <n v="60000"/>
    <n v="0"/>
    <n v="0"/>
    <n v="60000"/>
  </r>
  <r>
    <s v="AT69K040"/>
    <s v="Agencia Metrop Control Transito Seg vial"/>
    <s v=""/>
    <s v=""/>
    <s v="I/130103"/>
    <x v="1"/>
    <x v="11"/>
    <s v="002"/>
    <s v="Recursos Fiscales generados por las Inst"/>
    <n v="1000000"/>
    <n v="0"/>
    <n v="1000000"/>
    <n v="1126.9000000000001"/>
    <n v="1001126.9"/>
    <n v="940531.34"/>
    <n v="940531.34"/>
    <n v="60595.56"/>
  </r>
  <r>
    <s v="ZA010000"/>
    <s v="Administración Central."/>
    <s v=""/>
    <s v=""/>
    <s v="I/130103"/>
    <x v="1"/>
    <x v="11"/>
    <s v="002"/>
    <s v="Recursos Fiscales generados por las Inst"/>
    <n v="100000"/>
    <n v="0"/>
    <n v="100000"/>
    <n v="-90000"/>
    <n v="10000"/>
    <n v="10098.82"/>
    <n v="10098.82"/>
    <n v="-98.82"/>
  </r>
  <r>
    <s v="ZA010000"/>
    <s v="Administración Central."/>
    <s v=""/>
    <s v=""/>
    <s v="I/130107"/>
    <x v="1"/>
    <x v="12"/>
    <s v="002"/>
    <s v="Recursos Fiscales generados por las Inst"/>
    <n v="4000"/>
    <n v="0"/>
    <n v="4000"/>
    <n v="-1725"/>
    <n v="2275"/>
    <n v="2813.25"/>
    <n v="2813.25"/>
    <n v="-538.25"/>
  </r>
  <r>
    <s v="AT69K040"/>
    <s v="Agencia Metrop Control Transito Seg vial"/>
    <s v=""/>
    <s v=""/>
    <s v="I/130108"/>
    <x v="1"/>
    <x v="13"/>
    <s v="002"/>
    <s v="Recursos Fiscales generados por las Inst"/>
    <n v="30000"/>
    <n v="0"/>
    <n v="30000"/>
    <n v="-15000"/>
    <n v="15000"/>
    <n v="14960"/>
    <n v="14875"/>
    <n v="40"/>
  </r>
  <r>
    <s v="ZA010000"/>
    <s v="Administración Central."/>
    <s v=""/>
    <s v=""/>
    <s v="I/130108"/>
    <x v="1"/>
    <x v="13"/>
    <s v="002"/>
    <s v="Recursos Fiscales generados por las Inst"/>
    <n v="6500000"/>
    <n v="0"/>
    <n v="6500000"/>
    <n v="4031177.03"/>
    <n v="10531177.029999999"/>
    <n v="8601808.1099999994"/>
    <n v="8601808.1099999994"/>
    <n v="1929368.92"/>
  </r>
  <r>
    <s v="ZA010000"/>
    <s v="Administración Central."/>
    <s v=""/>
    <s v=""/>
    <s v="I/130110"/>
    <x v="1"/>
    <x v="14"/>
    <s v="002"/>
    <s v="Recursos Fiscales generados por las Inst"/>
    <n v="10"/>
    <n v="0"/>
    <n v="10"/>
    <n v="78.5"/>
    <n v="88.5"/>
    <n v="72"/>
    <n v="72"/>
    <n v="16.5"/>
  </r>
  <r>
    <s v="AT69K040"/>
    <s v="Agencia Metrop Control Transito Seg vial"/>
    <s v=""/>
    <s v=""/>
    <s v="I/130111"/>
    <x v="1"/>
    <x v="15"/>
    <s v="002"/>
    <s v="Recursos Fiscales generados por las Inst"/>
    <n v="0"/>
    <n v="0"/>
    <n v="0"/>
    <n v="800000"/>
    <n v="800000"/>
    <n v="814924"/>
    <n v="814924"/>
    <n v="-14924"/>
  </r>
  <r>
    <s v="ZA010000"/>
    <s v="Administración Central."/>
    <s v=""/>
    <s v=""/>
    <s v="I/130111"/>
    <x v="1"/>
    <x v="15"/>
    <s v="002"/>
    <s v="Recursos Fiscales generados por las Inst"/>
    <n v="600000"/>
    <n v="0"/>
    <n v="600000"/>
    <n v="-600000"/>
    <n v="0"/>
    <n v="0"/>
    <n v="0"/>
    <n v="0"/>
  </r>
  <r>
    <s v="AT69K040"/>
    <s v="Agencia Metrop Control Transito Seg vial"/>
    <s v=""/>
    <s v=""/>
    <s v="I/130112"/>
    <x v="1"/>
    <x v="16"/>
    <s v="002"/>
    <s v="Recursos Fiscales generados por las Inst"/>
    <n v="0"/>
    <n v="0"/>
    <n v="0"/>
    <n v="100000"/>
    <n v="100000"/>
    <n v="131251"/>
    <n v="131251"/>
    <n v="-31251"/>
  </r>
  <r>
    <s v="ZA010000"/>
    <s v="Administración Central."/>
    <s v=""/>
    <s v=""/>
    <s v="I/130112"/>
    <x v="1"/>
    <x v="16"/>
    <s v="002"/>
    <s v="Recursos Fiscales generados por las Inst"/>
    <n v="100000"/>
    <n v="0"/>
    <n v="100000"/>
    <n v="90085"/>
    <n v="190085"/>
    <n v="144060.22"/>
    <n v="144060.22"/>
    <n v="46024.78"/>
  </r>
  <r>
    <s v="ZA010000"/>
    <s v="Administración Central."/>
    <s v=""/>
    <s v=""/>
    <s v="I/130113"/>
    <x v="1"/>
    <x v="17"/>
    <s v="002"/>
    <s v="Recursos Fiscales generados por las Inst"/>
    <n v="1000"/>
    <n v="0"/>
    <n v="1000"/>
    <n v="455.58"/>
    <n v="1455.58"/>
    <n v="489.18"/>
    <n v="489.18"/>
    <n v="966.4"/>
  </r>
  <r>
    <s v="ZA010000"/>
    <s v="Administración Central."/>
    <s v=""/>
    <s v=""/>
    <s v="I/130118"/>
    <x v="1"/>
    <x v="18"/>
    <s v="002"/>
    <s v="Recursos Fiscales generados por las Inst"/>
    <n v="1150000"/>
    <n v="0"/>
    <n v="1150000"/>
    <n v="79611.48"/>
    <n v="1229611.48"/>
    <n v="1018512.84"/>
    <n v="1018512.84"/>
    <n v="211098.64"/>
  </r>
  <r>
    <s v="ZA010000"/>
    <s v="Administración Central."/>
    <s v=""/>
    <s v=""/>
    <s v="I/130128"/>
    <x v="1"/>
    <x v="19"/>
    <s v="002"/>
    <s v="Recursos Fiscales generados por las Inst"/>
    <n v="45000"/>
    <n v="0"/>
    <n v="45000"/>
    <n v="4897.5"/>
    <n v="49897.5"/>
    <n v="33044.6"/>
    <n v="33044.6"/>
    <n v="16852.900000000001"/>
  </r>
  <r>
    <s v="ZA010000"/>
    <s v="Administración Central."/>
    <s v=""/>
    <s v=""/>
    <s v="I/130199"/>
    <x v="1"/>
    <x v="20"/>
    <s v="002"/>
    <s v="Recursos Fiscales generados por las Inst"/>
    <n v="19500000"/>
    <n v="0"/>
    <n v="19500000"/>
    <n v="-2982482.19"/>
    <n v="16517517.810000001"/>
    <n v="12607494.939999999"/>
    <n v="12607494.939999999"/>
    <n v="3910022.87"/>
  </r>
  <r>
    <s v="AT69K040"/>
    <s v="Agencia Metrop Control Transito Seg vial"/>
    <s v=""/>
    <s v=""/>
    <s v="I/130199"/>
    <x v="1"/>
    <x v="20"/>
    <s v="002"/>
    <s v="Recursos Fiscales generados por las Inst"/>
    <n v="0"/>
    <n v="0"/>
    <n v="0"/>
    <n v="300000"/>
    <n v="300000"/>
    <n v="349196.24"/>
    <n v="349196.24"/>
    <n v="-49196.24"/>
  </r>
  <r>
    <s v="ZA010000"/>
    <s v="Administración Central."/>
    <s v=""/>
    <s v=""/>
    <s v="I/130307"/>
    <x v="1"/>
    <x v="21"/>
    <s v="002"/>
    <s v="Recursos Fiscales generados por las Inst"/>
    <n v="10000"/>
    <n v="0"/>
    <n v="10000"/>
    <n v="3000"/>
    <n v="13000"/>
    <n v="12400"/>
    <n v="12400"/>
    <n v="600"/>
  </r>
  <r>
    <s v="ZA010000"/>
    <s v="Administración Central."/>
    <s v=""/>
    <s v=""/>
    <s v="I/130308"/>
    <x v="1"/>
    <x v="22"/>
    <s v="002"/>
    <s v="Recursos Fiscales generados por las Inst"/>
    <n v="520000"/>
    <n v="0"/>
    <n v="520000"/>
    <n v="-97630.2"/>
    <n v="422369.8"/>
    <n v="169444.92"/>
    <n v="169444.92"/>
    <n v="252924.88"/>
  </r>
  <r>
    <s v="ZA010000"/>
    <s v="Administración Central."/>
    <s v=""/>
    <s v=""/>
    <s v="I/130399"/>
    <x v="1"/>
    <x v="23"/>
    <s v="002"/>
    <s v="Recursos Fiscales generados por las Inst"/>
    <n v="800000"/>
    <n v="0"/>
    <n v="800000"/>
    <n v="93012.75"/>
    <n v="893012.75"/>
    <n v="749993.95"/>
    <n v="749993.95"/>
    <n v="143018.79999999999"/>
  </r>
  <r>
    <s v="ZA010000"/>
    <s v="Administración Central."/>
    <s v=""/>
    <s v=""/>
    <s v="I/130407"/>
    <x v="1"/>
    <x v="24"/>
    <s v="002"/>
    <s v="Recursos Fiscales generados por las Inst"/>
    <n v="800"/>
    <n v="0"/>
    <n v="800"/>
    <n v="1768.6"/>
    <n v="2568.6"/>
    <n v="1928.99"/>
    <n v="1928.99"/>
    <n v="639.61"/>
  </r>
  <r>
    <s v="ZA010000"/>
    <s v="Administración Central."/>
    <s v=""/>
    <s v=""/>
    <s v="I/130408"/>
    <x v="1"/>
    <x v="25"/>
    <s v="002"/>
    <s v="Recursos Fiscales generados por las Inst"/>
    <n v="300"/>
    <n v="0"/>
    <n v="300"/>
    <n v="5.81"/>
    <n v="305.81"/>
    <n v="39.869999999999997"/>
    <n v="39.869999999999997"/>
    <n v="265.94"/>
  </r>
  <r>
    <s v="ZA010000"/>
    <s v="Administración Central."/>
    <s v=""/>
    <s v=""/>
    <s v="I/130413"/>
    <x v="1"/>
    <x v="26"/>
    <s v="002"/>
    <s v="Recursos Fiscales generados por las Inst"/>
    <n v="2000"/>
    <n v="0"/>
    <n v="2000"/>
    <n v="295.10000000000002"/>
    <n v="2295.1"/>
    <n v="831.89"/>
    <n v="831.89"/>
    <n v="1463.21"/>
  </r>
  <r>
    <s v="ZA010000"/>
    <s v="Administración Central."/>
    <s v=""/>
    <s v=""/>
    <s v="I/130499"/>
    <x v="1"/>
    <x v="27"/>
    <s v="002"/>
    <s v="Recursos Fiscales generados por las Inst"/>
    <n v="20000000"/>
    <n v="0"/>
    <n v="20000000"/>
    <n v="21580562.579999998"/>
    <n v="41580562.579999998"/>
    <n v="30019165.640000001"/>
    <n v="30019165.640000001"/>
    <n v="11561396.939999999"/>
  </r>
  <r>
    <s v="ZA010000"/>
    <s v="Administración Central."/>
    <s v=""/>
    <s v=""/>
    <s v="I/140204"/>
    <x v="2"/>
    <x v="28"/>
    <s v="002"/>
    <s v="Recursos Fiscales generados por las Inst"/>
    <n v="1000000"/>
    <n v="0"/>
    <n v="1000000"/>
    <n v="400145"/>
    <n v="1400145"/>
    <n v="1479776"/>
    <n v="1479776"/>
    <n v="-79631"/>
  </r>
  <r>
    <s v="ZA010000"/>
    <s v="Administración Central."/>
    <s v=""/>
    <s v=""/>
    <s v="I/170107"/>
    <x v="3"/>
    <x v="29"/>
    <s v="002"/>
    <s v="Recursos Fiscales generados por las Inst"/>
    <n v="0"/>
    <n v="0"/>
    <n v="0"/>
    <n v="914729"/>
    <n v="914729"/>
    <n v="0"/>
    <n v="0"/>
    <n v="914729"/>
  </r>
  <r>
    <s v="ZA010000"/>
    <s v="Administración Central."/>
    <s v=""/>
    <s v=""/>
    <s v="I/170199"/>
    <x v="3"/>
    <x v="30"/>
    <s v="002"/>
    <s v="Recursos Fiscales generados por las Inst"/>
    <n v="500"/>
    <n v="0"/>
    <n v="500"/>
    <n v="5354.92"/>
    <n v="5854.92"/>
    <n v="6976.85"/>
    <n v="6976.85"/>
    <n v="-1121.93"/>
  </r>
  <r>
    <s v="ZA010000"/>
    <s v="Administración Central."/>
    <s v=""/>
    <s v=""/>
    <s v="I/170202"/>
    <x v="3"/>
    <x v="31"/>
    <s v="002"/>
    <s v="Recursos Fiscales generados por las Inst"/>
    <n v="40000"/>
    <n v="0"/>
    <n v="40000"/>
    <n v="90334.89"/>
    <n v="130334.89"/>
    <n v="121885.37"/>
    <n v="121885.37"/>
    <n v="8449.52"/>
  </r>
  <r>
    <s v="CB21I040"/>
    <s v="COLEGIO BENALCAZAR"/>
    <s v=""/>
    <s v=""/>
    <s v="I/170202"/>
    <x v="3"/>
    <x v="31"/>
    <s v="002"/>
    <s v="Recursos Fiscales generados por las Inst"/>
    <n v="0"/>
    <n v="0"/>
    <n v="0"/>
    <n v="10000"/>
    <n v="10000"/>
    <n v="10841.6"/>
    <n v="9486.4"/>
    <n v="-841.6"/>
  </r>
  <r>
    <s v="ZA010000"/>
    <s v="Administración Central."/>
    <s v=""/>
    <s v=""/>
    <s v="I/170299"/>
    <x v="3"/>
    <x v="32"/>
    <s v="002"/>
    <s v="Recursos Fiscales generados por las Inst"/>
    <n v="0"/>
    <n v="0"/>
    <n v="0"/>
    <n v="0"/>
    <n v="0"/>
    <n v="750754"/>
    <n v="750754"/>
    <n v="-750754"/>
  </r>
  <r>
    <s v="ZA010000"/>
    <s v="Administración Central."/>
    <s v=""/>
    <s v=""/>
    <s v="I/170301"/>
    <x v="3"/>
    <x v="33"/>
    <s v="002"/>
    <s v="Recursos Fiscales generados por las Inst"/>
    <n v="3000000"/>
    <n v="0"/>
    <n v="3000000"/>
    <n v="2932664.75"/>
    <n v="5932664.75"/>
    <n v="4374364.18"/>
    <n v="4374364.18"/>
    <n v="1558300.57"/>
  </r>
  <r>
    <s v="ZA010000"/>
    <s v="Administración Central."/>
    <s v=""/>
    <s v=""/>
    <s v="I/170401"/>
    <x v="3"/>
    <x v="34"/>
    <s v="002"/>
    <s v="Recursos Fiscales generados por las Inst"/>
    <n v="3000000"/>
    <n v="0"/>
    <n v="3000000"/>
    <n v="2260902.98"/>
    <n v="5260902.9800000004"/>
    <n v="3583192.07"/>
    <n v="3583192.07"/>
    <n v="1677710.91"/>
  </r>
  <r>
    <s v="ZA010000"/>
    <s v="Administración Central."/>
    <s v=""/>
    <s v=""/>
    <s v="I/170402"/>
    <x v="3"/>
    <x v="35"/>
    <s v="002"/>
    <s v="Recursos Fiscales generados por las Inst"/>
    <n v="300000"/>
    <n v="0"/>
    <n v="300000"/>
    <n v="413791.66"/>
    <n v="713791.66"/>
    <n v="630802.12"/>
    <n v="630802.12"/>
    <n v="82989.539999999994"/>
  </r>
  <r>
    <s v="UN31M010"/>
    <s v="Unidad de Salud Norte"/>
    <s v=""/>
    <s v=""/>
    <s v="I/170404"/>
    <x v="3"/>
    <x v="36"/>
    <s v="002"/>
    <s v="Recursos Fiscales generados por las Inst"/>
    <n v="0"/>
    <n v="0"/>
    <n v="0"/>
    <n v="15"/>
    <n v="15"/>
    <n v="215.7"/>
    <n v="215.7"/>
    <n v="-200.7"/>
  </r>
  <r>
    <s v="AT69K040"/>
    <s v="Agencia Metrop Control Transito Seg vial"/>
    <s v=""/>
    <s v=""/>
    <s v="I/170404"/>
    <x v="3"/>
    <x v="36"/>
    <s v="002"/>
    <s v="Recursos Fiscales generados por las Inst"/>
    <n v="0"/>
    <n v="0"/>
    <n v="0"/>
    <n v="10"/>
    <n v="10"/>
    <n v="4448.05"/>
    <n v="1395.85"/>
    <n v="-4438.05"/>
  </r>
  <r>
    <s v="ZQ08F080"/>
    <s v="Administración Zonal Quitumbe"/>
    <s v=""/>
    <s v=""/>
    <s v="I/170404"/>
    <x v="3"/>
    <x v="36"/>
    <s v="002"/>
    <s v="Recursos Fiscales generados por las Inst"/>
    <n v="0"/>
    <n v="0"/>
    <n v="0"/>
    <n v="0"/>
    <n v="0"/>
    <n v="9.4"/>
    <n v="9.4"/>
    <n v="-9.4"/>
  </r>
  <r>
    <s v="ZV05F050"/>
    <s v="Administración Zonal Valle los Chillos"/>
    <s v=""/>
    <s v=""/>
    <s v="I/170404"/>
    <x v="3"/>
    <x v="36"/>
    <s v="002"/>
    <s v="Recursos Fiscales generados por las Inst"/>
    <n v="0"/>
    <n v="0"/>
    <n v="0"/>
    <n v="0"/>
    <n v="0"/>
    <n v="151.47999999999999"/>
    <n v="151.47999999999999"/>
    <n v="-151.47999999999999"/>
  </r>
  <r>
    <s v="PM71N010"/>
    <s v="Cuerpo de Agentes de Control"/>
    <s v=""/>
    <s v=""/>
    <s v="I/170404"/>
    <x v="3"/>
    <x v="36"/>
    <s v="002"/>
    <s v="Recursos Fiscales generados por las Inst"/>
    <n v="0"/>
    <n v="0"/>
    <n v="0"/>
    <n v="7000"/>
    <n v="7000"/>
    <n v="5062.55"/>
    <n v="5062.55"/>
    <n v="1937.45"/>
  </r>
  <r>
    <s v="FS66P020"/>
    <s v="Instituto Metropolitano de Patrimonio"/>
    <s v=""/>
    <s v=""/>
    <s v="I/170404"/>
    <x v="3"/>
    <x v="36"/>
    <s v="002"/>
    <s v="Recursos Fiscales generados por las Inst"/>
    <n v="0"/>
    <n v="0"/>
    <n v="0"/>
    <n v="250"/>
    <n v="250"/>
    <n v="182.06"/>
    <n v="182.06"/>
    <n v="67.94"/>
  </r>
  <r>
    <s v="ZM04F040"/>
    <s v="Administración Zonal Manuela Sáenz"/>
    <s v=""/>
    <s v=""/>
    <s v="I/170404"/>
    <x v="3"/>
    <x v="36"/>
    <s v="002"/>
    <s v="Recursos Fiscales generados por las Inst"/>
    <n v="0"/>
    <n v="0"/>
    <n v="0"/>
    <n v="0"/>
    <n v="0"/>
    <n v="430.36"/>
    <n v="430.36"/>
    <n v="-430.36"/>
  </r>
  <r>
    <s v="AT69K040"/>
    <s v="Agencia Metrop Control Transito Seg vial"/>
    <s v=""/>
    <s v=""/>
    <s v="I/170416"/>
    <x v="3"/>
    <x v="37"/>
    <s v="002"/>
    <s v="Recursos Fiscales generados por las Inst"/>
    <n v="0"/>
    <n v="0"/>
    <n v="0"/>
    <n v="7000"/>
    <n v="7000"/>
    <n v="9080"/>
    <n v="9080"/>
    <n v="-2080"/>
  </r>
  <r>
    <s v="ZA010000"/>
    <s v="Administración Central."/>
    <s v=""/>
    <s v=""/>
    <s v="I/170416"/>
    <x v="3"/>
    <x v="37"/>
    <s v="002"/>
    <s v="Recursos Fiscales generados por las Inst"/>
    <n v="24500000"/>
    <n v="0"/>
    <n v="24500000"/>
    <n v="-1979508.74"/>
    <n v="22520491.260000002"/>
    <n v="21591558.41"/>
    <n v="21591558.41"/>
    <n v="928932.85"/>
  </r>
  <r>
    <s v="ZD07F070"/>
    <s v="Adm Zonal Equinoccia - La Delicia"/>
    <s v=""/>
    <s v=""/>
    <s v="I/170499"/>
    <x v="3"/>
    <x v="38"/>
    <s v="002"/>
    <s v="Recursos Fiscales generados por las Inst"/>
    <n v="0"/>
    <n v="0"/>
    <n v="0"/>
    <n v="500"/>
    <n v="500"/>
    <n v="388.5"/>
    <n v="388.5"/>
    <n v="111.5"/>
  </r>
  <r>
    <s v="AT69K040"/>
    <s v="Agencia Metrop Control Transito Seg vial"/>
    <s v=""/>
    <s v=""/>
    <s v="I/170499"/>
    <x v="3"/>
    <x v="38"/>
    <s v="002"/>
    <s v="Recursos Fiscales generados por las Inst"/>
    <n v="0"/>
    <n v="0"/>
    <n v="0"/>
    <n v="1500000"/>
    <n v="1500000"/>
    <n v="3213275"/>
    <n v="3213275"/>
    <n v="-1713275"/>
  </r>
  <r>
    <s v="ZA010000"/>
    <s v="Administración Central."/>
    <s v=""/>
    <s v=""/>
    <s v="I/170499"/>
    <x v="3"/>
    <x v="38"/>
    <s v="002"/>
    <s v="Recursos Fiscales generados por las Inst"/>
    <n v="2000000"/>
    <n v="0"/>
    <n v="2000000"/>
    <n v="-1694237"/>
    <n v="305763"/>
    <n v="284056.63"/>
    <n v="284056.63"/>
    <n v="21706.37"/>
  </r>
  <r>
    <s v="MC37B000"/>
    <s v="Agencia Metropolitana de Control"/>
    <s v=""/>
    <s v=""/>
    <s v="I/170499"/>
    <x v="3"/>
    <x v="38"/>
    <s v="002"/>
    <s v="Recursos Fiscales generados por las Inst"/>
    <n v="0"/>
    <n v="0"/>
    <n v="0"/>
    <n v="15"/>
    <n v="15"/>
    <n v="10.14"/>
    <n v="10.14"/>
    <n v="4.8600000000000003"/>
  </r>
  <r>
    <s v="UP72J010"/>
    <s v="Unidad Patronato Municipal San José"/>
    <s v=""/>
    <s v=""/>
    <s v="I/180102"/>
    <x v="4"/>
    <x v="39"/>
    <s v="002"/>
    <s v="Recursos Fiscales generados por las Inst"/>
    <n v="0"/>
    <n v="1821675.02"/>
    <n v="1821675.02"/>
    <n v="2942125.51"/>
    <n v="4763800.53"/>
    <n v="4763800.53"/>
    <n v="4763800.53"/>
    <n v="0"/>
  </r>
  <r>
    <s v="ZA010000"/>
    <s v="Administración Central."/>
    <s v=""/>
    <s v=""/>
    <s v="I/190101"/>
    <x v="5"/>
    <x v="40"/>
    <s v="002"/>
    <s v="Recursos Fiscales generados por las Inst"/>
    <n v="100000"/>
    <n v="0"/>
    <n v="100000"/>
    <n v="-75000"/>
    <n v="25000"/>
    <n v="31653.17"/>
    <n v="31653.17"/>
    <n v="-6653.17"/>
  </r>
  <r>
    <s v="ZN02F020"/>
    <s v="Administración Z Eugenio Espejo (Norte)"/>
    <s v=""/>
    <s v=""/>
    <s v="I/190101"/>
    <x v="5"/>
    <x v="40"/>
    <s v="002"/>
    <s v="Recursos Fiscales generados por las Inst"/>
    <n v="0"/>
    <n v="0"/>
    <n v="0"/>
    <n v="11000"/>
    <n v="11000"/>
    <n v="9682.93"/>
    <n v="9682.93"/>
    <n v="1317.07"/>
  </r>
  <r>
    <s v="AT69K040"/>
    <s v="Agencia Metrop Control Transito Seg vial"/>
    <s v=""/>
    <s v=""/>
    <s v="I/190201"/>
    <x v="5"/>
    <x v="41"/>
    <s v="002"/>
    <s v="Recursos Fiscales generados por las Inst"/>
    <n v="0"/>
    <n v="0"/>
    <n v="0"/>
    <n v="50000"/>
    <n v="50000"/>
    <n v="66571.289999999994"/>
    <n v="3514.7"/>
    <n v="-16571.29"/>
  </r>
  <r>
    <s v="PM71N010"/>
    <s v="Cuerpo de Agentes de Control"/>
    <s v=""/>
    <s v=""/>
    <s v="I/190201"/>
    <x v="5"/>
    <x v="41"/>
    <s v="002"/>
    <s v="Recursos Fiscales generados por las Inst"/>
    <n v="0"/>
    <n v="0"/>
    <n v="0"/>
    <n v="10000"/>
    <n v="10000"/>
    <n v="14884.6"/>
    <n v="13884.6"/>
    <n v="-4884.6000000000004"/>
  </r>
  <r>
    <s v="ZA010000"/>
    <s v="Administración Central."/>
    <s v=""/>
    <s v=""/>
    <s v="I/190201"/>
    <x v="5"/>
    <x v="41"/>
    <s v="002"/>
    <s v="Recursos Fiscales generados por las Inst"/>
    <n v="60000"/>
    <n v="0"/>
    <n v="60000"/>
    <n v="-55000"/>
    <n v="5000"/>
    <n v="0"/>
    <n v="0"/>
    <n v="5000"/>
  </r>
  <r>
    <s v="ZA010000"/>
    <s v="Administración Central."/>
    <s v=""/>
    <s v=""/>
    <s v="I/190299"/>
    <x v="5"/>
    <x v="42"/>
    <s v="002"/>
    <s v="Recursos Fiscales generados por las Inst"/>
    <n v="300000"/>
    <n v="0"/>
    <n v="300000"/>
    <n v="257.64999999999998"/>
    <n v="300257.65000000002"/>
    <n v="164236.01"/>
    <n v="164061.04"/>
    <n v="136021.64000000001"/>
  </r>
  <r>
    <s v="ZA010000"/>
    <s v="Administración Central."/>
    <s v=""/>
    <s v=""/>
    <s v="I/190401"/>
    <x v="5"/>
    <x v="43"/>
    <s v="002"/>
    <s v="Recursos Fiscales generados por las Inst"/>
    <n v="300000"/>
    <n v="0"/>
    <n v="300000"/>
    <n v="0"/>
    <n v="300000"/>
    <n v="306264.48"/>
    <n v="306140.43"/>
    <n v="-6264.48"/>
  </r>
  <r>
    <s v="ZA010000"/>
    <s v="Administración Central."/>
    <s v=""/>
    <s v=""/>
    <s v="I/190407"/>
    <x v="5"/>
    <x v="44"/>
    <s v="002"/>
    <s v="Recursos Fiscales generados por las Inst"/>
    <n v="100000"/>
    <n v="0"/>
    <n v="100000"/>
    <n v="-99000"/>
    <n v="1000"/>
    <n v="590"/>
    <n v="590"/>
    <n v="410"/>
  </r>
  <r>
    <s v="MC37B000"/>
    <s v="Agencia Metropolitana de Control"/>
    <s v=""/>
    <s v=""/>
    <s v="I/190499"/>
    <x v="5"/>
    <x v="45"/>
    <s v="002"/>
    <s v="Recursos Fiscales generados por las Inst"/>
    <n v="0"/>
    <n v="0"/>
    <n v="0"/>
    <n v="1000"/>
    <n v="1000"/>
    <n v="660.19"/>
    <n v="406.74"/>
    <n v="339.81"/>
  </r>
  <r>
    <s v="ZA010000"/>
    <s v="Administración Central."/>
    <s v=""/>
    <s v=""/>
    <s v="I/190499"/>
    <x v="5"/>
    <x v="45"/>
    <s v="002"/>
    <s v="Recursos Fiscales generados por las Inst"/>
    <n v="1400000"/>
    <n v="0"/>
    <n v="1400000"/>
    <n v="331143.03999999998"/>
    <n v="1731143.04"/>
    <n v="852688.97"/>
    <n v="852023.1"/>
    <n v="878454.07"/>
  </r>
  <r>
    <s v="UN31M010"/>
    <s v="Unidad de Salud Norte"/>
    <s v=""/>
    <s v=""/>
    <s v="I/190499"/>
    <x v="5"/>
    <x v="45"/>
    <s v="002"/>
    <s v="Recursos Fiscales generados por las Inst"/>
    <n v="0"/>
    <n v="0"/>
    <n v="0"/>
    <n v="1000"/>
    <n v="1000"/>
    <n v="555.46"/>
    <n v="555.46"/>
    <n v="444.54"/>
  </r>
  <r>
    <s v="CF22I050"/>
    <s v="Colegio Fernández Madrid"/>
    <s v=""/>
    <s v=""/>
    <s v="I/190499"/>
    <x v="5"/>
    <x v="45"/>
    <s v="002"/>
    <s v="Recursos Fiscales generados por las Inst"/>
    <n v="0"/>
    <n v="0"/>
    <n v="0"/>
    <n v="800"/>
    <n v="800"/>
    <n v="157.34"/>
    <n v="157.34"/>
    <n v="642.66"/>
  </r>
  <r>
    <s v="UP72J010"/>
    <s v="Unidad Patronato Municipal San José"/>
    <s v=""/>
    <s v=""/>
    <s v="I/190499"/>
    <x v="5"/>
    <x v="45"/>
    <s v="002"/>
    <s v="Recursos Fiscales generados por las Inst"/>
    <n v="0"/>
    <n v="0"/>
    <n v="0"/>
    <n v="15000"/>
    <n v="15000"/>
    <n v="12301.97"/>
    <n v="12301.97"/>
    <n v="2698.03"/>
  </r>
  <r>
    <s v="AC67Q000"/>
    <s v="Agencia de Coord. Distrital del Comercio"/>
    <s v=""/>
    <s v=""/>
    <s v="I/190499"/>
    <x v="5"/>
    <x v="45"/>
    <s v="002"/>
    <s v="Recursos Fiscales generados por las Inst"/>
    <n v="0"/>
    <n v="0"/>
    <n v="0"/>
    <n v="3000"/>
    <n v="3000"/>
    <n v="2528.2399999999998"/>
    <n v="2528.2399999999998"/>
    <n v="471.76"/>
  </r>
  <r>
    <s v="CB21I040"/>
    <s v="COLEGIO BENALCAZAR"/>
    <s v=""/>
    <s v=""/>
    <s v="I/190499"/>
    <x v="5"/>
    <x v="45"/>
    <s v="002"/>
    <s v="Recursos Fiscales generados por las Inst"/>
    <n v="0"/>
    <n v="0"/>
    <n v="0"/>
    <n v="800"/>
    <n v="800"/>
    <n v="152.94"/>
    <n v="152.94"/>
    <n v="647.05999999999995"/>
  </r>
  <r>
    <s v="ZT06F060"/>
    <s v="Administración Zonal Valle de Tumbaco"/>
    <s v=""/>
    <s v=""/>
    <s v="I/190499"/>
    <x v="5"/>
    <x v="45"/>
    <s v="002"/>
    <s v="Recursos Fiscales generados por las Inst"/>
    <n v="0"/>
    <n v="0"/>
    <n v="0"/>
    <n v="10"/>
    <n v="10"/>
    <n v="797.4"/>
    <n v="797.4"/>
    <n v="-787.4"/>
  </r>
  <r>
    <s v="EQ13I030"/>
    <s v="Unidad Educativa Quitumbe"/>
    <s v=""/>
    <s v=""/>
    <s v="I/190499"/>
    <x v="5"/>
    <x v="45"/>
    <s v="002"/>
    <s v="Recursos Fiscales generados por las Inst"/>
    <n v="0"/>
    <n v="0"/>
    <n v="0"/>
    <n v="100"/>
    <n v="100"/>
    <n v="106.56"/>
    <n v="106.56"/>
    <n v="-6.56"/>
  </r>
  <r>
    <s v="AT69K040"/>
    <s v="Agencia Metrop Control Transito Seg vial"/>
    <s v=""/>
    <s v=""/>
    <s v="I/190499"/>
    <x v="5"/>
    <x v="45"/>
    <s v="002"/>
    <s v="Recursos Fiscales generados por las Inst"/>
    <n v="0"/>
    <n v="0"/>
    <n v="0"/>
    <n v="5000"/>
    <n v="5000"/>
    <n v="3689.47"/>
    <n v="1236.71"/>
    <n v="1310.53"/>
  </r>
  <r>
    <s v="OL41I060"/>
    <s v="Unidad Educativa Oswaldo Lombeyda"/>
    <s v=""/>
    <s v=""/>
    <s v="I/190499"/>
    <x v="5"/>
    <x v="45"/>
    <s v="002"/>
    <s v="Recursos Fiscales generados por las Inst"/>
    <n v="0"/>
    <n v="0"/>
    <n v="0"/>
    <n v="80"/>
    <n v="80"/>
    <n v="38.270000000000003"/>
    <n v="38.270000000000003"/>
    <n v="41.73"/>
  </r>
  <r>
    <s v="UC32M020"/>
    <s v="Unidad de Salud Centro"/>
    <s v=""/>
    <s v=""/>
    <s v="I/190499"/>
    <x v="5"/>
    <x v="45"/>
    <s v="002"/>
    <s v="Recursos Fiscales generados por las Inst"/>
    <n v="0"/>
    <n v="0"/>
    <n v="0"/>
    <n v="2000"/>
    <n v="2000"/>
    <n v="1039.44"/>
    <n v="1039.44"/>
    <n v="960.56"/>
  </r>
  <r>
    <s v="PM71N010"/>
    <s v="Cuerpo de Agentes de Control"/>
    <s v=""/>
    <s v=""/>
    <s v="I/190499"/>
    <x v="5"/>
    <x v="45"/>
    <s v="002"/>
    <s v="Recursos Fiscales generados por las Inst"/>
    <n v="0"/>
    <n v="0"/>
    <n v="0"/>
    <n v="1000"/>
    <n v="1000"/>
    <n v="758.15"/>
    <n v="758.15"/>
    <n v="241.85"/>
  </r>
  <r>
    <s v="FS66P020"/>
    <s v="Instituto Metropolitano de Patrimonio"/>
    <s v=""/>
    <s v=""/>
    <s v="I/190499"/>
    <x v="5"/>
    <x v="45"/>
    <s v="002"/>
    <s v="Recursos Fiscales generados por las Inst"/>
    <n v="0"/>
    <n v="0"/>
    <n v="0"/>
    <n v="5000"/>
    <n v="5000"/>
    <n v="8002.92"/>
    <n v="5709.97"/>
    <n v="-3002.92"/>
  </r>
  <r>
    <s v="ZM04F040"/>
    <s v="Administración Zonal Manuela Sáenz"/>
    <s v=""/>
    <s v=""/>
    <s v="I/190499"/>
    <x v="5"/>
    <x v="45"/>
    <s v="002"/>
    <s v="Recursos Fiscales generados por las Inst"/>
    <n v="0"/>
    <n v="0"/>
    <n v="0"/>
    <n v="20000"/>
    <n v="20000"/>
    <n v="16850.080000000002"/>
    <n v="16850.080000000002"/>
    <n v="3149.92"/>
  </r>
  <r>
    <s v="ZN02F020"/>
    <s v="Administración Z Eugenio Espejo (Norte)"/>
    <s v=""/>
    <s v=""/>
    <s v="I/190499"/>
    <x v="5"/>
    <x v="45"/>
    <s v="002"/>
    <s v="Recursos Fiscales generados por las Inst"/>
    <n v="0"/>
    <n v="0"/>
    <n v="0"/>
    <n v="1000"/>
    <n v="1000"/>
    <n v="787.06"/>
    <n v="787.06"/>
    <n v="212.94"/>
  </r>
  <r>
    <s v="ES12I020"/>
    <s v="Unidad Educativa Sucre"/>
    <s v=""/>
    <s v=""/>
    <s v="I/190499"/>
    <x v="5"/>
    <x v="45"/>
    <s v="002"/>
    <s v="Recursos Fiscales generados por las Inst"/>
    <n v="0"/>
    <n v="0"/>
    <n v="0"/>
    <n v="0"/>
    <n v="0"/>
    <n v="115.37"/>
    <n v="115.37"/>
    <n v="-115.37"/>
  </r>
  <r>
    <s v="US33M030"/>
    <s v="Unidad de Salud Sur"/>
    <s v=""/>
    <s v=""/>
    <s v="I/190499"/>
    <x v="5"/>
    <x v="45"/>
    <s v="002"/>
    <s v="Recursos Fiscales generados por las Inst"/>
    <n v="0"/>
    <n v="0"/>
    <n v="0"/>
    <n v="200"/>
    <n v="200"/>
    <n v="153.85"/>
    <n v="153.85"/>
    <n v="46.15"/>
  </r>
  <r>
    <s v="SF43I080"/>
    <s v="Unidad Educativa San Francisco de Quito"/>
    <s v=""/>
    <s v=""/>
    <s v="I/190499"/>
    <x v="5"/>
    <x v="45"/>
    <s v="002"/>
    <s v="Recursos Fiscales generados por las Inst"/>
    <n v="0"/>
    <n v="0"/>
    <n v="0"/>
    <n v="0"/>
    <n v="0"/>
    <n v="190.63"/>
    <n v="190.63"/>
    <n v="-190.63"/>
  </r>
  <r>
    <s v="ZD07F070"/>
    <s v="Adm Zonal Equinoccia - La Delicia"/>
    <s v=""/>
    <s v=""/>
    <s v="I/190499"/>
    <x v="5"/>
    <x v="45"/>
    <s v="002"/>
    <s v="Recursos Fiscales generados por las Inst"/>
    <n v="0"/>
    <n v="0"/>
    <n v="0"/>
    <n v="7000"/>
    <n v="7000"/>
    <n v="5389.29"/>
    <n v="5389.29"/>
    <n v="1610.71"/>
  </r>
  <r>
    <s v="ZS03F030"/>
    <s v="Administración Zonal Eloy Alfaro (Sur)"/>
    <s v=""/>
    <s v=""/>
    <s v="I/190499"/>
    <x v="5"/>
    <x v="45"/>
    <s v="002"/>
    <s v="Recursos Fiscales generados por las Inst"/>
    <n v="0"/>
    <n v="0"/>
    <n v="0"/>
    <n v="2100"/>
    <n v="2100"/>
    <n v="1900.51"/>
    <n v="1900.38"/>
    <n v="199.49"/>
  </r>
  <r>
    <s v="RP36A010"/>
    <s v="Registro de la Propiedad"/>
    <s v=""/>
    <s v=""/>
    <s v="I/190499"/>
    <x v="5"/>
    <x v="45"/>
    <s v="002"/>
    <s v="Recursos Fiscales generados por las Inst"/>
    <n v="0"/>
    <n v="0"/>
    <n v="0"/>
    <n v="200"/>
    <n v="200"/>
    <n v="3871.51"/>
    <n v="3871.51"/>
    <n v="-3671.51"/>
  </r>
  <r>
    <s v="JM40I070"/>
    <s v="Unidad Educativa Julio E.Moreno"/>
    <s v=""/>
    <s v=""/>
    <s v="I/190499"/>
    <x v="5"/>
    <x v="45"/>
    <s v="002"/>
    <s v="Recursos Fiscales generados por las Inst"/>
    <n v="0"/>
    <n v="0"/>
    <n v="0"/>
    <n v="20"/>
    <n v="20"/>
    <n v="22.33"/>
    <n v="22.33"/>
    <n v="-2.33"/>
  </r>
  <r>
    <s v="ZA010000"/>
    <s v="Administración Central."/>
    <s v=""/>
    <s v=""/>
    <s v="I/240201"/>
    <x v="6"/>
    <x v="46"/>
    <s v="002"/>
    <s v="Recursos Fiscales generados por las Inst"/>
    <n v="8112753.7999999998"/>
    <n v="0"/>
    <n v="8112753.7999999998"/>
    <n v="-8110926.0199999996"/>
    <n v="1827.78"/>
    <n v="54241.08"/>
    <n v="54241.08"/>
    <n v="-52413.3"/>
  </r>
  <r>
    <s v="ZA010000"/>
    <s v="Administración Central."/>
    <s v=""/>
    <s v=""/>
    <s v="I/240202"/>
    <x v="6"/>
    <x v="47"/>
    <s v="002"/>
    <s v="Recursos Fiscales generados por las Inst"/>
    <n v="0"/>
    <n v="0"/>
    <n v="0"/>
    <n v="6320.99"/>
    <n v="6320.99"/>
    <n v="9947.4500000000007"/>
    <n v="9947.4500000000007"/>
    <n v="-3626.46"/>
  </r>
  <r>
    <s v="ZA010000"/>
    <s v="Administración Central."/>
    <s v=""/>
    <s v=""/>
    <s v="I/280101"/>
    <x v="7"/>
    <x v="48"/>
    <s v="001"/>
    <s v="Recursos Fiscales"/>
    <n v="290678500.00999999"/>
    <n v="0"/>
    <n v="290678500.00999999"/>
    <n v="0"/>
    <n v="290678500.00999999"/>
    <n v="141736597.71000001"/>
    <n v="141736597.71000001"/>
    <n v="148941902.30000001"/>
  </r>
  <r>
    <s v="ZA010000"/>
    <s v="Administración Central."/>
    <s v=""/>
    <s v=""/>
    <s v="I/280111"/>
    <x v="7"/>
    <x v="49"/>
    <s v="002"/>
    <s v="Recursos Fiscales generados por las Inst"/>
    <n v="0"/>
    <n v="0"/>
    <n v="0"/>
    <n v="650000"/>
    <n v="650000"/>
    <n v="637549.76"/>
    <n v="637549.76"/>
    <n v="12450.24"/>
  </r>
  <r>
    <s v="UP72J010"/>
    <s v="Unidad Patronato Municipal San José"/>
    <s v=""/>
    <s v=""/>
    <s v="I/280111"/>
    <x v="7"/>
    <x v="49"/>
    <s v="002"/>
    <s v="Recursos Fiscales generados por las Inst"/>
    <n v="0"/>
    <n v="0"/>
    <n v="0"/>
    <n v="141957.41"/>
    <n v="141957.41"/>
    <n v="261878.82"/>
    <n v="200362.79"/>
    <n v="-119921.41"/>
  </r>
  <r>
    <s v="UP72J010"/>
    <s v="Unidad Patronato Municipal San José"/>
    <s v=""/>
    <s v=""/>
    <s v="I/280301"/>
    <x v="7"/>
    <x v="50"/>
    <s v="701"/>
    <s v="Asistencia Técnica y Donaciones"/>
    <n v="0"/>
    <n v="42400.78"/>
    <n v="42400.78"/>
    <n v="0"/>
    <n v="42400.78"/>
    <n v="0"/>
    <n v="0"/>
    <n v="42400.78"/>
  </r>
  <r>
    <s v="EQ13I030"/>
    <s v="Unidad Educativa Quitumbe"/>
    <s v=""/>
    <s v=""/>
    <s v="I/281002"/>
    <x v="7"/>
    <x v="51"/>
    <s v="001"/>
    <s v="Recursos Fiscales"/>
    <n v="0"/>
    <n v="0"/>
    <n v="0"/>
    <n v="15"/>
    <n v="15"/>
    <n v="10.3"/>
    <n v="10.3"/>
    <n v="4.7"/>
  </r>
  <r>
    <s v="US33M030"/>
    <s v="Unidad de Salud Sur"/>
    <s v=""/>
    <s v=""/>
    <s v="I/281002"/>
    <x v="7"/>
    <x v="51"/>
    <s v="001"/>
    <s v="Recursos Fiscales"/>
    <n v="0"/>
    <n v="0"/>
    <n v="0"/>
    <n v="280000"/>
    <n v="280000"/>
    <n v="252408.78"/>
    <n v="252408.78"/>
    <n v="27591.22"/>
  </r>
  <r>
    <s v="RP36A010"/>
    <s v="Registro de la Propiedad"/>
    <s v=""/>
    <s v=""/>
    <s v="I/281002"/>
    <x v="7"/>
    <x v="51"/>
    <s v="001"/>
    <s v="Recursos Fiscales"/>
    <n v="0"/>
    <n v="0"/>
    <n v="0"/>
    <n v="20000"/>
    <n v="20000"/>
    <n v="18729.39"/>
    <n v="0"/>
    <n v="1270.6099999999999"/>
  </r>
  <r>
    <s v="MB42I090"/>
    <s v="Unidad Educativa Milenio Bicentenario"/>
    <s v=""/>
    <s v=""/>
    <s v="I/281002"/>
    <x v="7"/>
    <x v="51"/>
    <s v="001"/>
    <s v="Recursos Fiscales"/>
    <n v="0"/>
    <n v="0"/>
    <n v="0"/>
    <n v="12000"/>
    <n v="12000"/>
    <n v="10819.35"/>
    <n v="0"/>
    <n v="1180.6500000000001"/>
  </r>
  <r>
    <s v="ES12I020"/>
    <s v="Unidad Educativa Sucre"/>
    <s v=""/>
    <s v=""/>
    <s v="I/281002"/>
    <x v="7"/>
    <x v="51"/>
    <s v="001"/>
    <s v="Recursos Fiscales"/>
    <n v="0"/>
    <n v="0"/>
    <n v="0"/>
    <n v="1500"/>
    <n v="1500"/>
    <n v="1103.73"/>
    <n v="1103.73"/>
    <n v="396.27"/>
  </r>
  <r>
    <s v="UP72J010"/>
    <s v="Unidad Patronato Municipal San José"/>
    <s v=""/>
    <s v=""/>
    <s v="I/281002"/>
    <x v="7"/>
    <x v="51"/>
    <s v="001"/>
    <s v="Recursos Fiscales"/>
    <n v="0"/>
    <n v="0"/>
    <n v="0"/>
    <n v="120000"/>
    <n v="120000"/>
    <n v="110806.61"/>
    <n v="0"/>
    <n v="9193.39"/>
  </r>
  <r>
    <s v="ZA010000"/>
    <s v="Administración Central."/>
    <s v=""/>
    <s v=""/>
    <s v="I/281002"/>
    <x v="7"/>
    <x v="51"/>
    <s v="001"/>
    <s v="Recursos Fiscales"/>
    <n v="4356828.0599999996"/>
    <n v="0"/>
    <n v="4356828.0599999996"/>
    <n v="-433515"/>
    <n v="3923313.06"/>
    <n v="3943240.5200000005"/>
    <n v="727693.0299999998"/>
    <n v="-7614956"/>
  </r>
  <r>
    <s v="ZA010000"/>
    <s v="Administración Central."/>
    <s v=""/>
    <s v=""/>
    <s v="I/360301"/>
    <x v="8"/>
    <x v="52"/>
    <s v="202"/>
    <s v="PRESTAMOS EXTERNOS"/>
    <n v="0"/>
    <n v="0"/>
    <n v="0"/>
    <n v="0"/>
    <n v="0"/>
    <n v="0"/>
    <n v="0"/>
    <n v="-62262860"/>
  </r>
  <r>
    <s v="ZA010000"/>
    <s v="Administración Central."/>
    <s v=""/>
    <s v=""/>
    <s v="I/370102"/>
    <x v="9"/>
    <x v="53"/>
    <s v="002"/>
    <s v="Recursos Fiscales generados por las Inst"/>
    <n v="18000000"/>
    <n v="0"/>
    <n v="18000000"/>
    <n v="53716167.859999999"/>
    <n v="71716167.859999999"/>
    <n v="0"/>
    <n v="0"/>
    <n v="71716167.859999999"/>
  </r>
  <r>
    <s v="ZA010000"/>
    <s v="Administración Central."/>
    <s v=""/>
    <s v=""/>
    <s v="I/380101"/>
    <x v="10"/>
    <x v="54"/>
    <s v="002"/>
    <s v="Recursos Fiscales generados por las Inst"/>
    <n v="16213177.779999999"/>
    <n v="0"/>
    <n v="16213177.779999999"/>
    <n v="-6766668.71"/>
    <n v="9446509.0700000003"/>
    <n v="0"/>
    <n v="0"/>
    <n v="9446509.0700000003"/>
  </r>
  <r>
    <s v="ZA010000"/>
    <s v="Administración Central."/>
    <s v=""/>
    <s v=""/>
    <s v="I/380107"/>
    <x v="10"/>
    <x v="55"/>
    <s v="001"/>
    <s v="Recursos Fiscales"/>
    <n v="4115471.18"/>
    <n v="0"/>
    <n v="4115471.18"/>
    <n v="-1157193.22"/>
    <n v="2958277.96"/>
    <n v="0"/>
    <n v="0"/>
    <n v="2958277.96"/>
  </r>
  <r>
    <s v="ZA010000"/>
    <s v="Administración Central."/>
    <s v=""/>
    <s v=""/>
    <s v="I/380107"/>
    <x v="10"/>
    <x v="55"/>
    <s v="002"/>
    <s v="Recursos Fiscales generados por las Inst"/>
    <n v="269897.38"/>
    <n v="0"/>
    <n v="269897.38"/>
    <n v="0"/>
    <n v="269897.38"/>
    <n v="0"/>
    <n v="0"/>
    <n v="269897.38"/>
  </r>
  <r>
    <s v="ZA010000"/>
    <s v="Administración Central."/>
    <s v=""/>
    <s v=""/>
    <s v="I/380108"/>
    <x v="10"/>
    <x v="56"/>
    <s v="001"/>
    <s v="Recursos Fiscales"/>
    <n v="653731.9"/>
    <n v="0"/>
    <n v="653731.9"/>
    <n v="-378134.16"/>
    <n v="275597.74"/>
    <n v="0"/>
    <n v="0"/>
    <n v="275597.7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">
  <r>
    <s v="ZA010000"/>
    <s v="Administración Central."/>
    <s v="IM000000000000 INGRESOS METRO"/>
    <s v="IM000000000000"/>
    <s v="I/281002"/>
    <x v="0"/>
    <x v="0"/>
    <s v="001"/>
    <s v="Recursos Fiscales"/>
    <n v="9182255.6899999995"/>
    <n v="0"/>
    <n v="9182255.6899999995"/>
    <n v="1331220.05"/>
    <n v="10513475.74"/>
    <n v="7595028.54"/>
    <n v="2400195.75"/>
    <n v="10513475.74"/>
  </r>
  <r>
    <s v="ZA010000"/>
    <s v="Administración Central."/>
    <s v="IM000000000000 INGRESOS METRO"/>
    <s v="IM000000000000"/>
    <s v="I/360301"/>
    <x v="1"/>
    <x v="1"/>
    <s v="202"/>
    <s v="PRESTAMOS EXTERNOS"/>
    <n v="76143777.180000007"/>
    <n v="0"/>
    <n v="76143777.180000007"/>
    <n v="14979952.209999993"/>
    <n v="91123729.390000001"/>
    <n v="62262860"/>
    <n v="62262860"/>
    <n v="213167297.19"/>
  </r>
  <r>
    <s v="ZA010000"/>
    <s v="Administración Central."/>
    <s v="IM000000000000 INGRESOS METRO"/>
    <s v="IM000000000000"/>
    <s v="I/370104"/>
    <x v="2"/>
    <x v="2"/>
    <s v="202"/>
    <s v="PRESTAMOS EXTERNOS"/>
    <n v="19140646.75"/>
    <n v="0"/>
    <n v="19140646.75"/>
    <n v="749143.4"/>
    <n v="19889790.149999999"/>
    <n v="0"/>
    <n v="0"/>
    <n v="19889790.149999999"/>
  </r>
  <r>
    <s v="ZA010000"/>
    <s v="Administración Central."/>
    <s v="IM000000000000 INGRESOS METRO"/>
    <s v="IM000000000000"/>
    <s v="I/380107"/>
    <x v="3"/>
    <x v="3"/>
    <s v="202"/>
    <s v="PRESTAMOS EXTERNOS"/>
    <n v="6207707.8499999996"/>
    <n v="0"/>
    <n v="6207707.8499999996"/>
    <n v="152748865.58000001"/>
    <n v="158956573.43000001"/>
    <n v="0"/>
    <n v="0"/>
    <n v="36913005.630000003"/>
  </r>
  <r>
    <s v="ZA010000"/>
    <s v="Administración Central."/>
    <s v="IM000000000000 INGRESOS METRO"/>
    <s v="IM000000000000"/>
    <s v="I/380108"/>
    <x v="3"/>
    <x v="4"/>
    <s v="001"/>
    <s v="Recursos Fiscales"/>
    <n v="52430839.380000003"/>
    <n v="0"/>
    <n v="52430839.380000003"/>
    <n v="-14987870.949999999"/>
    <n v="37442968.430000007"/>
    <n v="0"/>
    <n v="0"/>
    <n v="37442968.43"/>
  </r>
  <r>
    <s v="ZA010000"/>
    <s v="Administración Central."/>
    <s v="IM000000000000 INGRESOS METRO"/>
    <s v="IM000000000000"/>
    <s v="I/380108"/>
    <x v="3"/>
    <x v="4"/>
    <s v="002"/>
    <s v="Recursos Fiscales generados por las Inst"/>
    <n v="0"/>
    <n v="0"/>
    <n v="0"/>
    <n v="3783763.51"/>
    <n v="3783763.51"/>
    <n v="0"/>
    <n v="0"/>
    <n v="3783763.51"/>
  </r>
  <r>
    <s v="ZA010000"/>
    <s v="Administración Central."/>
    <s v="IM000000000000 INGRESOS METRO"/>
    <s v="IM000000000000"/>
    <s v="I/380108"/>
    <x v="3"/>
    <x v="4"/>
    <s v="202"/>
    <s v="PRESTAMOS EXTERNOS"/>
    <n v="22470359.739999998"/>
    <n v="0"/>
    <n v="22470359.739999998"/>
    <n v="17537264.93"/>
    <n v="40007624.670000002"/>
    <n v="0"/>
    <n v="0"/>
    <n v="40007624.67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 dinámica3" cacheId="49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>
  <location ref="B3:C62" firstHeaderRow="1" firstDataRow="1" firstDataCol="1"/>
  <pivotFields count="21">
    <pivotField showAll="0"/>
    <pivotField showAll="0"/>
    <pivotField showAll="0"/>
    <pivotField showAll="0"/>
    <pivotField showAll="0"/>
    <pivotField showAll="0"/>
    <pivotField axis="axisRow" showAll="0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t="default"/>
      </items>
    </pivotField>
    <pivotField showAll="0"/>
    <pivotField showAll="0"/>
    <pivotField numFmtId="4" showAll="0"/>
    <pivotField numFmtId="4" showAll="0"/>
    <pivotField numFmtId="4" showAll="0"/>
    <pivotField numFmtId="4" showAll="0"/>
    <pivotField dataField="1" numFmtId="4" showAll="0"/>
    <pivotField numFmtId="4" showAll="0"/>
    <pivotField numFmtId="4" showAll="0"/>
    <pivotField numFmtId="4"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6"/>
  </rowFields>
  <rowItems count="5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Items count="1">
    <i/>
  </colItems>
  <dataFields count="1">
    <dataField name="Suma de Codificado con Reforma Presupuestaria 2021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Tabla dinámica17" cacheId="5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Grupo de Ingreso">
  <location ref="A15:F25" firstHeaderRow="0" firstDataRow="1" firstDataCol="1"/>
  <pivotFields count="21">
    <pivotField showAll="0"/>
    <pivotField showAll="0"/>
    <pivotField showAll="0"/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dataField="1" numFmtId="4" showAll="0"/>
    <pivotField numFmtId="4" showAll="0"/>
    <pivotField dataField="1" numFmtId="4" showAll="0"/>
    <pivotField dataField="1" numFmtId="4" showAll="0"/>
    <pivotField dataField="1" numFmtId="4" showAll="0"/>
    <pivotField numFmtId="4" showAll="0"/>
    <pivotField numFmtId="4" showAll="0"/>
    <pivotField numFmtId="4"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</pivotFields>
  <rowFields count="2">
    <field x="5"/>
    <field x="6"/>
  </rowFields>
  <rowItems count="10">
    <i>
      <x/>
    </i>
    <i r="1">
      <x/>
    </i>
    <i>
      <x v="1"/>
    </i>
    <i r="1">
      <x v="1"/>
    </i>
    <i>
      <x v="2"/>
    </i>
    <i r="1">
      <x v="2"/>
    </i>
    <i>
      <x v="3"/>
    </i>
    <i r="1">
      <x v="3"/>
    </i>
    <i r="1">
      <x v="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Asignación inicial" fld="9" baseField="0" baseItem="0"/>
    <dataField name=" Codificado Actual " fld="11" baseField="0" baseItem="0"/>
    <dataField name=" Reforma Presupuestaria 2021" fld="12" baseField="0" baseItem="0"/>
    <dataField name=" Codificado con Reforma Presupuestaria 2021" fld="13" baseField="0" baseItem="0"/>
    <dataField name=" % Incremento / Reducción" fld="20" baseField="0" baseItem="0" numFmtId="4"/>
  </dataFields>
  <formats count="22">
    <format dxfId="89">
      <pivotArea outline="0" collapsedLevelsAreSubtotals="1" fieldPosition="0"/>
    </format>
    <format dxfId="8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7">
      <pivotArea field="5" type="button" dataOnly="0" labelOnly="1" outline="0" axis="axisRow" fieldPosition="0"/>
    </format>
    <format dxfId="8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5">
      <pivotArea field="5" type="button" dataOnly="0" labelOnly="1" outline="0" axis="axisRow" fieldPosition="0"/>
    </format>
    <format dxfId="8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2">
      <pivotArea type="all" dataOnly="0" outline="0" fieldPosition="0"/>
    </format>
    <format dxfId="81">
      <pivotArea outline="0" collapsedLevelsAreSubtotals="1" fieldPosition="0"/>
    </format>
    <format dxfId="80">
      <pivotArea field="5" type="button" dataOnly="0" labelOnly="1" outline="0" axis="axisRow" fieldPosition="0"/>
    </format>
    <format dxfId="79">
      <pivotArea dataOnly="0" labelOnly="1" fieldPosition="0">
        <references count="1">
          <reference field="5" count="0"/>
        </references>
      </pivotArea>
    </format>
    <format dxfId="78">
      <pivotArea dataOnly="0" labelOnly="1" grandRow="1" outline="0" fieldPosition="0"/>
    </format>
    <format dxfId="7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field="5" type="button" dataOnly="0" labelOnly="1" outline="0" axis="axisRow" fieldPosition="0"/>
    </format>
    <format dxfId="73">
      <pivotArea dataOnly="0" labelOnly="1" fieldPosition="0">
        <references count="1">
          <reference field="5" count="0"/>
        </references>
      </pivotArea>
    </format>
    <format dxfId="72">
      <pivotArea dataOnly="0" labelOnly="1" grandRow="1" outline="0" fieldPosition="0"/>
    </format>
    <format dxfId="7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7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8">
      <pivotArea dataOnly="0" labelOnly="1" outline="0" fieldPosition="0">
        <references count="1">
          <reference field="4294967294" count="1">
            <x v="4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Tabla dinámica19" cacheId="50" applyNumberFormats="0" applyBorderFormats="0" applyFontFormats="0" applyPatternFormats="0" applyAlignmentFormats="0" applyWidthHeightFormats="1" dataCaption="Valores" errorCaption="0" showError="1" updatedVersion="5" minRefreshableVersion="3" useAutoFormatting="1" itemPrintTitles="1" createdVersion="5" indent="0" outline="1" outlineData="1" multipleFieldFilters="0" rowHeaderCaption="Grupo de Ingreso">
  <location ref="A4:F71" firstHeaderRow="0" firstDataRow="1" firstDataCol="1"/>
  <pivotFields count="21">
    <pivotField showAll="0"/>
    <pivotField showAll="0"/>
    <pivotField showAll="0"/>
    <pivotField showAll="0"/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h="1" x="8"/>
        <item x="9"/>
        <item x="10"/>
        <item t="default"/>
      </items>
    </pivotField>
    <pivotField axis="axisRow" showAll="0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t="default"/>
      </items>
    </pivotField>
    <pivotField showAll="0"/>
    <pivotField showAll="0"/>
    <pivotField dataField="1" numFmtId="4" showAll="0"/>
    <pivotField numFmtId="4" showAll="0"/>
    <pivotField dataField="1" numFmtId="4" showAll="0"/>
    <pivotField dataField="1" numFmtId="4" showAll="0"/>
    <pivotField dataField="1" numFmtId="4" showAll="0"/>
    <pivotField numFmtId="4" showAll="0"/>
    <pivotField numFmtId="4" showAll="0"/>
    <pivotField numFmtId="4"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</pivotFields>
  <rowFields count="2">
    <field x="5"/>
    <field x="6"/>
  </rowFields>
  <rowItems count="6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1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>
      <x v="2"/>
    </i>
    <i r="1">
      <x v="28"/>
    </i>
    <i>
      <x v="3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>
      <x v="4"/>
    </i>
    <i r="1">
      <x v="39"/>
    </i>
    <i>
      <x v="5"/>
    </i>
    <i r="1">
      <x v="40"/>
    </i>
    <i r="1">
      <x v="41"/>
    </i>
    <i r="1">
      <x v="42"/>
    </i>
    <i r="1">
      <x v="43"/>
    </i>
    <i r="1">
      <x v="44"/>
    </i>
    <i r="1">
      <x v="45"/>
    </i>
    <i>
      <x v="6"/>
    </i>
    <i r="1">
      <x v="46"/>
    </i>
    <i r="1">
      <x v="47"/>
    </i>
    <i>
      <x v="7"/>
    </i>
    <i r="1">
      <x v="48"/>
    </i>
    <i r="1">
      <x v="49"/>
    </i>
    <i r="1">
      <x v="50"/>
    </i>
    <i r="1">
      <x v="51"/>
    </i>
    <i>
      <x v="9"/>
    </i>
    <i r="1">
      <x v="53"/>
    </i>
    <i>
      <x v="10"/>
    </i>
    <i r="1">
      <x v="54"/>
    </i>
    <i r="1">
      <x v="55"/>
    </i>
    <i r="1">
      <x v="5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Asignación inicial" fld="9" baseField="0" baseItem="0"/>
    <dataField name=" Codificado Actual " fld="11" baseField="0" baseItem="0"/>
    <dataField name=" Reforma Presupuestaria 2021" fld="12" baseField="0" baseItem="0"/>
    <dataField name=" Codificado con Reforma Presupuestaria 2021" fld="13" baseField="0" baseItem="0"/>
    <dataField name=" % Incremento / Reducción" fld="20" baseField="0" baseItem="0" numFmtId="4"/>
  </dataFields>
  <formats count="23">
    <format dxfId="22">
      <pivotArea field="5" type="button" dataOnly="0" labelOnly="1" outline="0" axis="axisRow" fieldPosition="0"/>
    </format>
    <format dxfId="2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0">
      <pivotArea field="5" type="button" dataOnly="0" labelOnly="1" outline="0" axis="axisRow" fieldPosition="0"/>
    </format>
    <format dxfId="1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7">
      <pivotArea outline="0" collapsedLevelsAreSubtotals="1" fieldPosition="0"/>
    </format>
    <format dxfId="1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5">
      <pivotArea field="5" type="button" dataOnly="0" labelOnly="1" outline="0" axis="axisRow" fieldPosition="0"/>
    </format>
    <format dxfId="1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5" type="button" dataOnly="0" labelOnly="1" outline="0" axis="axisRow" fieldPosition="0"/>
    </format>
    <format dxfId="10">
      <pivotArea dataOnly="0" labelOnly="1" fieldPosition="0">
        <references count="1">
          <reference field="5" count="0"/>
        </references>
      </pivotArea>
    </format>
    <format dxfId="9">
      <pivotArea dataOnly="0" labelOnly="1" grandRow="1" outline="0" fieldPosition="0"/>
    </format>
    <format dxfId="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5" type="button" dataOnly="0" labelOnly="1" outline="0" axis="axisRow" fieldPosition="0"/>
    </format>
    <format dxfId="4">
      <pivotArea dataOnly="0" labelOnly="1" fieldPosition="0">
        <references count="1">
          <reference field="5" count="0"/>
        </references>
      </pivotArea>
    </format>
    <format dxfId="3">
      <pivotArea dataOnly="0" labelOnly="1" grandRow="1" outline="0" fieldPosition="0"/>
    </format>
    <format dxfId="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4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Tabla dinámica21" cacheId="5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Grupo de Ingreso">
  <location ref="A77:F87" firstHeaderRow="0" firstDataRow="1" firstDataCol="1"/>
  <pivotFields count="21">
    <pivotField showAll="0"/>
    <pivotField showAll="0"/>
    <pivotField showAll="0"/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dataField="1" numFmtId="4" showAll="0"/>
    <pivotField numFmtId="4" showAll="0"/>
    <pivotField dataField="1" numFmtId="4" showAll="0"/>
    <pivotField dataField="1" numFmtId="4" showAll="0"/>
    <pivotField dataField="1" numFmtId="4" showAll="0"/>
    <pivotField numFmtId="4" showAll="0"/>
    <pivotField numFmtId="4" showAll="0"/>
    <pivotField numFmtId="4"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</pivotFields>
  <rowFields count="2">
    <field x="5"/>
    <field x="6"/>
  </rowFields>
  <rowItems count="10">
    <i>
      <x/>
    </i>
    <i r="1">
      <x/>
    </i>
    <i>
      <x v="1"/>
    </i>
    <i r="1">
      <x v="1"/>
    </i>
    <i>
      <x v="2"/>
    </i>
    <i r="1">
      <x v="2"/>
    </i>
    <i>
      <x v="3"/>
    </i>
    <i r="1">
      <x v="3"/>
    </i>
    <i r="1">
      <x v="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Asignación inicial" fld="9" baseField="0" baseItem="0"/>
    <dataField name=" Codificado Actual " fld="11" baseField="0" baseItem="0"/>
    <dataField name=" Reforma Presupuestaria 2021" fld="12" baseField="0" baseItem="0"/>
    <dataField name=" Codificado con Reforma Presupuestaria 2021" fld="13" baseField="0" baseItem="0"/>
    <dataField name=" % Incremento / Reducción" fld="20" baseField="0" baseItem="0" numFmtId="4"/>
  </dataFields>
  <formats count="22">
    <format dxfId="44">
      <pivotArea outline="0" collapsedLevelsAreSubtotals="1" fieldPosition="0"/>
    </format>
    <format dxfId="4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2">
      <pivotArea field="5" type="button" dataOnly="0" labelOnly="1" outline="0" axis="axisRow" fieldPosition="0"/>
    </format>
    <format dxfId="4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0">
      <pivotArea field="5" type="button" dataOnly="0" labelOnly="1" outline="0" axis="axisRow" fieldPosition="0"/>
    </format>
    <format dxfId="3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5" type="button" dataOnly="0" labelOnly="1" outline="0" axis="axisRow" fieldPosition="0"/>
    </format>
    <format dxfId="34">
      <pivotArea dataOnly="0" labelOnly="1" fieldPosition="0">
        <references count="1">
          <reference field="5" count="0"/>
        </references>
      </pivotArea>
    </format>
    <format dxfId="33">
      <pivotArea dataOnly="0" labelOnly="1" grandRow="1" outline="0" fieldPosition="0"/>
    </format>
    <format dxfId="3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5" type="button" dataOnly="0" labelOnly="1" outline="0" axis="axisRow" fieldPosition="0"/>
    </format>
    <format dxfId="28">
      <pivotArea dataOnly="0" labelOnly="1" fieldPosition="0">
        <references count="1">
          <reference field="5" count="0"/>
        </references>
      </pivotArea>
    </format>
    <format dxfId="27">
      <pivotArea dataOnly="0" labelOnly="1" grandRow="1" outline="0" fieldPosition="0"/>
    </format>
    <format dxfId="2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3">
      <pivotArea dataOnly="0" labelOnly="1" outline="0" fieldPosition="0">
        <references count="1">
          <reference field="4294967294" count="1">
            <x v="4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3" cacheId="49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 rowHeaderCaption="Grupo de Ingreso">
  <location ref="A4:G16" firstHeaderRow="0" firstDataRow="1" firstDataCol="1"/>
  <pivotFields count="21">
    <pivotField showAll="0"/>
    <pivotField showAll="0"/>
    <pivotField showAll="0"/>
    <pivotField showAll="0"/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showAll="0"/>
    <pivotField dataField="1" numFmtId="4" showAll="0"/>
    <pivotField numFmtId="4" showAll="0"/>
    <pivotField dataField="1" numFmtId="4" showAll="0" defaultSubtotal="0"/>
    <pivotField numFmtId="4" showAll="0" defaultSubtotal="0"/>
    <pivotField numFmtId="4" showAll="0" defaultSubtotal="0"/>
    <pivotField dataField="1" numFmtId="4" showAll="0" defaultSubtotal="0"/>
    <pivotField dataField="1" numFmtId="4" showAll="0" defaultSubtotal="0"/>
    <pivotField numFmtId="4" showAll="0" defaultSubtotal="0"/>
    <pivotField dataField="1"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5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 Asignación inicial" fld="9" baseField="0" baseItem="0"/>
    <dataField name=" Codificado Actual " fld="11" baseField="0" baseItem="0"/>
    <dataField name=" Devengado " fld="14" baseField="0" baseItem="0"/>
    <dataField name=" % Dev." fld="17" baseField="0" baseItem="0" numFmtId="4"/>
    <dataField name=" Recaudado" fld="15" baseField="0" baseItem="0"/>
    <dataField name=" % Rec." fld="18" baseField="0" baseItem="0" numFmtId="4"/>
  </dataFields>
  <formats count="18">
    <format dxfId="248">
      <pivotArea outline="0" collapsedLevelsAreSubtotals="1" fieldPosition="0"/>
    </format>
    <format dxfId="24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46">
      <pivotArea type="all" dataOnly="0" outline="0" fieldPosition="0"/>
    </format>
    <format dxfId="245">
      <pivotArea outline="0" collapsedLevelsAreSubtotals="1" fieldPosition="0"/>
    </format>
    <format dxfId="244">
      <pivotArea field="5" type="button" dataOnly="0" labelOnly="1" outline="0" axis="axisRow" fieldPosition="0"/>
    </format>
    <format dxfId="243">
      <pivotArea dataOnly="0" labelOnly="1" fieldPosition="0">
        <references count="1">
          <reference field="5" count="0"/>
        </references>
      </pivotArea>
    </format>
    <format dxfId="242">
      <pivotArea dataOnly="0" labelOnly="1" grandRow="1" outline="0" fieldPosition="0"/>
    </format>
    <format dxfId="24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40">
      <pivotArea type="all" dataOnly="0" outline="0" fieldPosition="0"/>
    </format>
    <format dxfId="239">
      <pivotArea outline="0" collapsedLevelsAreSubtotals="1" fieldPosition="0"/>
    </format>
    <format dxfId="238">
      <pivotArea field="5" type="button" dataOnly="0" labelOnly="1" outline="0" axis="axisRow" fieldPosition="0"/>
    </format>
    <format dxfId="237">
      <pivotArea dataOnly="0" labelOnly="1" fieldPosition="0">
        <references count="1">
          <reference field="5" count="0"/>
        </references>
      </pivotArea>
    </format>
    <format dxfId="236">
      <pivotArea dataOnly="0" labelOnly="1" grandRow="1" outline="0" fieldPosition="0"/>
    </format>
    <format dxfId="23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34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33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3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31">
      <pivotArea field="5" type="button" dataOnly="0" labelOnly="1" outline="0" axis="axisRow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5" cacheId="50" applyNumberFormats="0" applyBorderFormats="0" applyFontFormats="0" applyPatternFormats="0" applyAlignmentFormats="0" applyWidthHeightFormats="1" dataCaption="Valores" errorCaption="0" showError="1" updatedVersion="5" minRefreshableVersion="3" useAutoFormatting="1" itemPrintTitles="1" createdVersion="5" indent="0" outline="1" outlineData="1" multipleFieldFilters="0" rowHeaderCaption="Grupo de Ingreso">
  <location ref="A4:G15" firstHeaderRow="0" firstDataRow="1" firstDataCol="1"/>
  <pivotFields count="21">
    <pivotField showAll="0"/>
    <pivotField showAll="0"/>
    <pivotField showAll="0"/>
    <pivotField showAll="0"/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h="1" x="8"/>
        <item x="9"/>
        <item x="10"/>
        <item t="default"/>
      </items>
    </pivotField>
    <pivotField showAll="0"/>
    <pivotField showAll="0"/>
    <pivotField showAll="0"/>
    <pivotField dataField="1" numFmtId="4" showAll="0"/>
    <pivotField numFmtId="4" showAll="0"/>
    <pivotField dataField="1" numFmtId="4" showAll="0"/>
    <pivotField numFmtId="4" showAll="0"/>
    <pivotField numFmtId="4" showAll="0"/>
    <pivotField dataField="1" numFmtId="4" showAll="0"/>
    <pivotField dataField="1" numFmtId="4" showAll="0"/>
    <pivotField numFmtId="4" showAll="0"/>
    <pivotField dataField="1"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5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 Asignación inicial" fld="9" baseField="0" baseItem="0" numFmtId="4"/>
    <dataField name=" Codificado Actual " fld="11" baseField="0" baseItem="0" numFmtId="4"/>
    <dataField name=" Devengado" fld="14" baseField="0" baseItem="0" numFmtId="4"/>
    <dataField name=" % Dev." fld="17" baseField="0" baseItem="0" numFmtId="4"/>
    <dataField name=" Recaudado " fld="15" baseField="0" baseItem="0" numFmtId="4"/>
    <dataField name=" % Rec." fld="18" baseField="0" baseItem="0" numFmtId="4"/>
  </dataFields>
  <formats count="29">
    <format dxfId="230">
      <pivotArea outline="0" collapsedLevelsAreSubtotals="1" fieldPosition="0">
        <references count="1">
          <reference field="4294967294" count="3" selected="0">
            <x v="0"/>
            <x v="1"/>
            <x v="2"/>
          </reference>
        </references>
      </pivotArea>
    </format>
    <format dxfId="22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28">
      <pivotArea field="5" type="button" dataOnly="0" labelOnly="1" outline="0" axis="axisRow" fieldPosition="0"/>
    </format>
    <format dxfId="227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2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25">
      <pivotArea type="all" dataOnly="0" outline="0" fieldPosition="0"/>
    </format>
    <format dxfId="224">
      <pivotArea outline="0" collapsedLevelsAreSubtotals="1" fieldPosition="0"/>
    </format>
    <format dxfId="223">
      <pivotArea field="5" type="button" dataOnly="0" labelOnly="1" outline="0" axis="axisRow" fieldPosition="0"/>
    </format>
    <format dxfId="222">
      <pivotArea dataOnly="0" labelOnly="1" fieldPosition="0">
        <references count="1">
          <reference field="5" count="0"/>
        </references>
      </pivotArea>
    </format>
    <format dxfId="221">
      <pivotArea dataOnly="0" labelOnly="1" grandRow="1" outline="0" fieldPosition="0"/>
    </format>
    <format dxfId="22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19">
      <pivotArea type="all" dataOnly="0" outline="0" fieldPosition="0"/>
    </format>
    <format dxfId="218">
      <pivotArea outline="0" collapsedLevelsAreSubtotals="1" fieldPosition="0"/>
    </format>
    <format dxfId="217">
      <pivotArea field="5" type="button" dataOnly="0" labelOnly="1" outline="0" axis="axisRow" fieldPosition="0"/>
    </format>
    <format dxfId="216">
      <pivotArea dataOnly="0" labelOnly="1" fieldPosition="0">
        <references count="1">
          <reference field="5" count="0"/>
        </references>
      </pivotArea>
    </format>
    <format dxfId="215">
      <pivotArea dataOnly="0" labelOnly="1" grandRow="1" outline="0" fieldPosition="0"/>
    </format>
    <format dxfId="214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13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12">
      <pivotArea collapsedLevelsAreSubtotals="1" fieldPosition="0">
        <references count="2">
          <reference field="4294967294" count="3" selected="0">
            <x v="0"/>
            <x v="1"/>
            <x v="2"/>
          </reference>
          <reference field="5" count="0"/>
        </references>
      </pivotArea>
    </format>
    <format dxfId="211">
      <pivotArea field="5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210">
      <pivotArea field="5" grandRow="1" outline="0" collapsedLevelsAreSubtotals="1" axis="axisRow" fieldPosition="0">
        <references count="1">
          <reference field="4294967294" count="2" selected="0">
            <x v="0"/>
            <x v="1"/>
          </reference>
        </references>
      </pivotArea>
    </format>
    <format dxfId="209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0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0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0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05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204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03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202">
      <pivotArea dataOnly="0" labelOnly="1" outline="0" fieldPosition="0">
        <references count="1">
          <reference field="4294967294" count="1">
            <x v="4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7" cacheId="49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 rowHeaderCaption="Grupo de Ingreso">
  <location ref="A4:F16" firstHeaderRow="0" firstDataRow="1" firstDataCol="1"/>
  <pivotFields count="21">
    <pivotField showAll="0"/>
    <pivotField showAll="0"/>
    <pivotField showAll="0"/>
    <pivotField showAll="0"/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showAll="0"/>
    <pivotField dataField="1" numFmtId="4" showAll="0"/>
    <pivotField numFmtId="4" showAll="0"/>
    <pivotField dataField="1" numFmtId="4" showAll="0"/>
    <pivotField dataField="1" numFmtId="4" showAll="0"/>
    <pivotField dataField="1" numFmtId="4" showAll="0"/>
    <pivotField numFmtId="4" showAll="0"/>
    <pivotField numFmtId="4" showAll="0"/>
    <pivotField numFmtId="4"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</pivotFields>
  <rowFields count="1">
    <field x="5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Asignación inicial" fld="9" baseField="0" baseItem="0" numFmtId="4"/>
    <dataField name=" Codificado Actual " fld="11" baseField="0" baseItem="0" numFmtId="4"/>
    <dataField name=" Reforma Presupuestaria 2021" fld="12" baseField="0" baseItem="0" numFmtId="4"/>
    <dataField name=" Codificado con Reforma Presupuestaria 2021" fld="13" baseField="0" baseItem="0" numFmtId="4"/>
    <dataField name=" % Incremento / Disminución" fld="20" baseField="0" baseItem="0" numFmtId="9"/>
  </dataFields>
  <formats count="26">
    <format dxfId="201">
      <pivotArea type="all" dataOnly="0" outline="0" fieldPosition="0"/>
    </format>
    <format dxfId="200">
      <pivotArea outline="0" collapsedLevelsAreSubtotals="1" fieldPosition="0"/>
    </format>
    <format dxfId="199">
      <pivotArea field="5" type="button" dataOnly="0" labelOnly="1" outline="0" axis="axisRow" fieldPosition="0"/>
    </format>
    <format dxfId="198">
      <pivotArea dataOnly="0" labelOnly="1" fieldPosition="0">
        <references count="1">
          <reference field="5" count="0"/>
        </references>
      </pivotArea>
    </format>
    <format dxfId="197">
      <pivotArea dataOnly="0" labelOnly="1" grandRow="1" outline="0" fieldPosition="0"/>
    </format>
    <format dxfId="19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95">
      <pivotArea type="all" dataOnly="0" outline="0" fieldPosition="0"/>
    </format>
    <format dxfId="194">
      <pivotArea outline="0" collapsedLevelsAreSubtotals="1" fieldPosition="0"/>
    </format>
    <format dxfId="193">
      <pivotArea field="5" type="button" dataOnly="0" labelOnly="1" outline="0" axis="axisRow" fieldPosition="0"/>
    </format>
    <format dxfId="192">
      <pivotArea dataOnly="0" labelOnly="1" fieldPosition="0">
        <references count="1">
          <reference field="5" count="0"/>
        </references>
      </pivotArea>
    </format>
    <format dxfId="191">
      <pivotArea dataOnly="0" labelOnly="1" grandRow="1" outline="0" fieldPosition="0"/>
    </format>
    <format dxfId="19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89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188">
      <pivotArea field="5" type="button" dataOnly="0" labelOnly="1" outline="0" axis="axisRow" fieldPosition="0"/>
    </format>
    <format dxfId="187">
      <pivotArea field="5" type="button" dataOnly="0" labelOnly="1" outline="0" axis="axisRow" fieldPosition="0"/>
    </format>
    <format dxfId="186">
      <pivotArea field="5" type="button" dataOnly="0" labelOnly="1" outline="0" axis="axisRow" fieldPosition="0"/>
    </format>
    <format dxfId="18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84">
      <pivotArea outline="0" collapsedLevelsAreSubtotals="1" fieldPosition="0"/>
    </format>
    <format dxfId="18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8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81">
      <pivotArea outline="0" collapsedLevelsAreSubtotals="1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  <format dxfId="18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79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78">
      <pivotArea collapsedLevelsAreSubtotals="1" fieldPosition="0">
        <references count="2">
          <reference field="4294967294" count="1" selected="0">
            <x v="4"/>
          </reference>
          <reference field="5" count="1">
            <x v="6"/>
          </reference>
        </references>
      </pivotArea>
    </format>
    <format dxfId="177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176">
      <pivotArea dataOnly="0" labelOnly="1" outline="0" fieldPosition="0">
        <references count="1">
          <reference field="4294967294" count="1">
            <x v="4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10" cacheId="50" applyNumberFormats="0" applyBorderFormats="0" applyFontFormats="0" applyPatternFormats="0" applyAlignmentFormats="0" applyWidthHeightFormats="1" dataCaption="Valores" errorCaption="0" showError="1" updatedVersion="5" minRefreshableVersion="3" useAutoFormatting="1" itemPrintTitles="1" createdVersion="5" indent="0" outline="1" outlineData="1" multipleFieldFilters="0" rowHeaderCaption="Grupo de Ingreso">
  <location ref="A20:F87" firstHeaderRow="0" firstDataRow="1" firstDataCol="1"/>
  <pivotFields count="21">
    <pivotField showAll="0"/>
    <pivotField showAll="0"/>
    <pivotField showAll="0"/>
    <pivotField showAll="0"/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h="1" x="8"/>
        <item x="9"/>
        <item x="10"/>
        <item t="default"/>
      </items>
    </pivotField>
    <pivotField axis="axisRow" showAll="0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t="default"/>
      </items>
    </pivotField>
    <pivotField showAll="0"/>
    <pivotField showAll="0"/>
    <pivotField dataField="1" numFmtId="4" showAll="0"/>
    <pivotField numFmtId="4" showAll="0"/>
    <pivotField dataField="1" numFmtId="4" showAll="0"/>
    <pivotField dataField="1" numFmtId="4" showAll="0"/>
    <pivotField dataField="1" numFmtId="4" showAll="0"/>
    <pivotField numFmtId="4" showAll="0"/>
    <pivotField numFmtId="4" showAll="0"/>
    <pivotField numFmtId="4"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</pivotFields>
  <rowFields count="2">
    <field x="5"/>
    <field x="6"/>
  </rowFields>
  <rowItems count="6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1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>
      <x v="2"/>
    </i>
    <i r="1">
      <x v="28"/>
    </i>
    <i>
      <x v="3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>
      <x v="4"/>
    </i>
    <i r="1">
      <x v="39"/>
    </i>
    <i>
      <x v="5"/>
    </i>
    <i r="1">
      <x v="40"/>
    </i>
    <i r="1">
      <x v="41"/>
    </i>
    <i r="1">
      <x v="42"/>
    </i>
    <i r="1">
      <x v="43"/>
    </i>
    <i r="1">
      <x v="44"/>
    </i>
    <i r="1">
      <x v="45"/>
    </i>
    <i>
      <x v="6"/>
    </i>
    <i r="1">
      <x v="46"/>
    </i>
    <i r="1">
      <x v="47"/>
    </i>
    <i>
      <x v="7"/>
    </i>
    <i r="1">
      <x v="48"/>
    </i>
    <i r="1">
      <x v="49"/>
    </i>
    <i r="1">
      <x v="50"/>
    </i>
    <i r="1">
      <x v="51"/>
    </i>
    <i>
      <x v="9"/>
    </i>
    <i r="1">
      <x v="53"/>
    </i>
    <i>
      <x v="10"/>
    </i>
    <i r="1">
      <x v="54"/>
    </i>
    <i r="1">
      <x v="55"/>
    </i>
    <i r="1">
      <x v="5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Asignación inicial" fld="9" baseField="0" baseItem="0"/>
    <dataField name=" Codificado Actual " fld="11" baseField="0" baseItem="0"/>
    <dataField name=" Reforma Presupuestaria 2021" fld="12" baseField="0" baseItem="0"/>
    <dataField name=" Codificado con Reforma Presupuestaria 2021" fld="13" baseField="0" baseItem="0"/>
    <dataField name=" % Incremento / Reducción" fld="20" baseField="0" baseItem="0" numFmtId="4"/>
  </dataFields>
  <formats count="25">
    <format dxfId="152">
      <pivotArea field="5" type="button" dataOnly="0" labelOnly="1" outline="0" axis="axisRow" fieldPosition="0"/>
    </format>
    <format dxfId="15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50">
      <pivotArea field="5" type="button" dataOnly="0" labelOnly="1" outline="0" axis="axisRow" fieldPosition="0"/>
    </format>
    <format dxfId="14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4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47">
      <pivotArea outline="0" collapsedLevelsAreSubtotals="1" fieldPosition="0"/>
    </format>
    <format dxfId="14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45">
      <pivotArea field="5" type="button" dataOnly="0" labelOnly="1" outline="0" axis="axisRow" fieldPosition="0"/>
    </format>
    <format dxfId="14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43">
      <pivotArea type="all" dataOnly="0" outline="0" fieldPosition="0"/>
    </format>
    <format dxfId="142">
      <pivotArea outline="0" collapsedLevelsAreSubtotals="1" fieldPosition="0"/>
    </format>
    <format dxfId="141">
      <pivotArea field="5" type="button" dataOnly="0" labelOnly="1" outline="0" axis="axisRow" fieldPosition="0"/>
    </format>
    <format dxfId="140">
      <pivotArea dataOnly="0" labelOnly="1" fieldPosition="0">
        <references count="1">
          <reference field="5" count="0"/>
        </references>
      </pivotArea>
    </format>
    <format dxfId="139">
      <pivotArea dataOnly="0" labelOnly="1" grandRow="1" outline="0" fieldPosition="0"/>
    </format>
    <format dxfId="13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37">
      <pivotArea type="all" dataOnly="0" outline="0" fieldPosition="0"/>
    </format>
    <format dxfId="136">
      <pivotArea outline="0" collapsedLevelsAreSubtotals="1" fieldPosition="0"/>
    </format>
    <format dxfId="135">
      <pivotArea field="5" type="button" dataOnly="0" labelOnly="1" outline="0" axis="axisRow" fieldPosition="0"/>
    </format>
    <format dxfId="134">
      <pivotArea dataOnly="0" labelOnly="1" fieldPosition="0">
        <references count="1">
          <reference field="5" count="0"/>
        </references>
      </pivotArea>
    </format>
    <format dxfId="133">
      <pivotArea dataOnly="0" labelOnly="1" grandRow="1" outline="0" fieldPosition="0"/>
    </format>
    <format dxfId="13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3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30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29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28">
      <pivotArea dataOnly="0" labelOnly="1" outline="0" fieldPosition="0">
        <references count="1">
          <reference field="4294967294" count="1">
            <x v="4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 dinámica8" cacheId="50" applyNumberFormats="0" applyBorderFormats="0" applyFontFormats="0" applyPatternFormats="0" applyAlignmentFormats="0" applyWidthHeightFormats="1" dataCaption="Valores" errorCaption="0" showError="1" updatedVersion="5" minRefreshableVersion="3" useAutoFormatting="1" itemPrintTitles="1" createdVersion="5" indent="0" outline="1" outlineData="1" multipleFieldFilters="0" rowHeaderCaption="Grupo de Ingreso">
  <location ref="A4:F15" firstHeaderRow="0" firstDataRow="1" firstDataCol="1"/>
  <pivotFields count="21">
    <pivotField showAll="0"/>
    <pivotField showAll="0"/>
    <pivotField showAll="0"/>
    <pivotField showAll="0"/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h="1" x="8"/>
        <item x="9"/>
        <item x="10"/>
        <item t="default"/>
      </items>
    </pivotField>
    <pivotField showAll="0"/>
    <pivotField showAll="0"/>
    <pivotField showAll="0"/>
    <pivotField dataField="1" numFmtId="4" showAll="0"/>
    <pivotField numFmtId="4" showAll="0"/>
    <pivotField dataField="1" numFmtId="4" showAll="0"/>
    <pivotField dataField="1" numFmtId="4" showAll="0"/>
    <pivotField dataField="1" numFmtId="4" showAll="0"/>
    <pivotField numFmtId="4" showAll="0"/>
    <pivotField numFmtId="4" showAll="0"/>
    <pivotField numFmtId="4"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</pivotFields>
  <rowFields count="1">
    <field x="5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Asignación inicial" fld="9" baseField="0" baseItem="0"/>
    <dataField name=" Codificado Actual " fld="11" baseField="0" baseItem="0"/>
    <dataField name=" Reforma Presupuestaria 2021" fld="12" baseField="0" baseItem="0"/>
    <dataField name=" Codificado con Reforma Presupuestaria 2021" fld="13" baseField="0" baseItem="0"/>
    <dataField name=" % Incremento / Reducción" fld="20" baseField="0" baseItem="0" numFmtId="4"/>
  </dataFields>
  <formats count="23">
    <format dxfId="175">
      <pivotArea field="5" type="button" dataOnly="0" labelOnly="1" outline="0" axis="axisRow" fieldPosition="0"/>
    </format>
    <format dxfId="17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73">
      <pivotArea field="5" type="button" dataOnly="0" labelOnly="1" outline="0" axis="axisRow" fieldPosition="0"/>
    </format>
    <format dxfId="17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7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70">
      <pivotArea outline="0" collapsedLevelsAreSubtotals="1" fieldPosition="0"/>
    </format>
    <format dxfId="16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68">
      <pivotArea field="5" type="button" dataOnly="0" labelOnly="1" outline="0" axis="axisRow" fieldPosition="0"/>
    </format>
    <format dxfId="16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66">
      <pivotArea type="all" dataOnly="0" outline="0" fieldPosition="0"/>
    </format>
    <format dxfId="165">
      <pivotArea outline="0" collapsedLevelsAreSubtotals="1" fieldPosition="0"/>
    </format>
    <format dxfId="164">
      <pivotArea field="5" type="button" dataOnly="0" labelOnly="1" outline="0" axis="axisRow" fieldPosition="0"/>
    </format>
    <format dxfId="163">
      <pivotArea dataOnly="0" labelOnly="1" fieldPosition="0">
        <references count="1">
          <reference field="5" count="0"/>
        </references>
      </pivotArea>
    </format>
    <format dxfId="162">
      <pivotArea dataOnly="0" labelOnly="1" grandRow="1" outline="0" fieldPosition="0"/>
    </format>
    <format dxfId="16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60">
      <pivotArea type="all" dataOnly="0" outline="0" fieldPosition="0"/>
    </format>
    <format dxfId="159">
      <pivotArea outline="0" collapsedLevelsAreSubtotals="1" fieldPosition="0"/>
    </format>
    <format dxfId="158">
      <pivotArea field="5" type="button" dataOnly="0" labelOnly="1" outline="0" axis="axisRow" fieldPosition="0"/>
    </format>
    <format dxfId="157">
      <pivotArea dataOnly="0" labelOnly="1" fieldPosition="0">
        <references count="1">
          <reference field="5" count="0"/>
        </references>
      </pivotArea>
    </format>
    <format dxfId="156">
      <pivotArea dataOnly="0" labelOnly="1" grandRow="1" outline="0" fieldPosition="0"/>
    </format>
    <format dxfId="15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5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53">
      <pivotArea dataOnly="0" labelOnly="1" outline="0" fieldPosition="0">
        <references count="1">
          <reference field="4294967294" count="1">
            <x v="4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 dinámica11" cacheId="5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Grupo de Ingreso">
  <location ref="A4:G9" firstHeaderRow="0" firstDataRow="1" firstDataCol="1"/>
  <pivotFields count="21">
    <pivotField showAll="0"/>
    <pivotField showAll="0"/>
    <pivotField showAll="0"/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dataField="1" numFmtId="4" showAll="0"/>
    <pivotField numFmtId="4" showAll="0"/>
    <pivotField dataField="1" numFmtId="4" showAll="0"/>
    <pivotField numFmtId="4" showAll="0"/>
    <pivotField numFmtId="4" showAll="0"/>
    <pivotField dataField="1" numFmtId="4" showAll="0"/>
    <pivotField dataField="1" numFmtId="4" showAll="0"/>
    <pivotField numFmtId="4" showAll="0"/>
    <pivotField dataField="1"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 Asignación inicial" fld="9" baseField="0" baseItem="0"/>
    <dataField name=" Codificado Actual " fld="11" baseField="0" baseItem="0"/>
    <dataField name=" Devengado " fld="14" baseField="0" baseItem="0"/>
    <dataField name=" % Dev." fld="17" baseField="0" baseItem="0" numFmtId="4"/>
    <dataField name=" Recaudado " fld="15" baseField="0" baseItem="0"/>
    <dataField name=" % Rec." fld="18" baseField="0" baseItem="0" numFmtId="4"/>
  </dataFields>
  <formats count="19">
    <format dxfId="108">
      <pivotArea outline="0" collapsedLevelsAreSubtotals="1" fieldPosition="0"/>
    </format>
    <format dxfId="10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6">
      <pivotArea field="5" type="button" dataOnly="0" labelOnly="1" outline="0" axis="axisRow" fieldPosition="0"/>
    </format>
    <format dxfId="10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4">
      <pivotArea field="5" type="button" dataOnly="0" labelOnly="1" outline="0" axis="axisRow" fieldPosition="0"/>
    </format>
    <format dxfId="103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1">
      <pivotArea type="all" dataOnly="0" outline="0" fieldPosition="0"/>
    </format>
    <format dxfId="100">
      <pivotArea outline="0" collapsedLevelsAreSubtotals="1" fieldPosition="0"/>
    </format>
    <format dxfId="99">
      <pivotArea field="5" type="button" dataOnly="0" labelOnly="1" outline="0" axis="axisRow" fieldPosition="0"/>
    </format>
    <format dxfId="98">
      <pivotArea dataOnly="0" labelOnly="1" fieldPosition="0">
        <references count="1">
          <reference field="5" count="0"/>
        </references>
      </pivotArea>
    </format>
    <format dxfId="97">
      <pivotArea dataOnly="0" labelOnly="1" grandRow="1" outline="0" fieldPosition="0"/>
    </format>
    <format dxfId="96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95">
      <pivotArea type="all" dataOnly="0" outline="0" fieldPosition="0"/>
    </format>
    <format dxfId="94">
      <pivotArea outline="0" collapsedLevelsAreSubtotals="1" fieldPosition="0"/>
    </format>
    <format dxfId="93">
      <pivotArea field="5" type="button" dataOnly="0" labelOnly="1" outline="0" axis="axisRow" fieldPosition="0"/>
    </format>
    <format dxfId="92">
      <pivotArea dataOnly="0" labelOnly="1" fieldPosition="0">
        <references count="1">
          <reference field="5" count="0"/>
        </references>
      </pivotArea>
    </format>
    <format dxfId="91">
      <pivotArea dataOnly="0" labelOnly="1" grandRow="1" outline="0" fieldPosition="0"/>
    </format>
    <format dxfId="9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 dinámica14" cacheId="5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Grupo de Ingreso">
  <location ref="A15:G25" firstHeaderRow="0" firstDataRow="1" firstDataCol="1"/>
  <pivotFields count="21">
    <pivotField showAll="0"/>
    <pivotField showAll="0"/>
    <pivotField showAll="0"/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dataField="1" numFmtId="4" showAll="0"/>
    <pivotField numFmtId="4" showAll="0"/>
    <pivotField dataField="1" numFmtId="4" showAll="0"/>
    <pivotField numFmtId="4" showAll="0"/>
    <pivotField numFmtId="4" showAll="0"/>
    <pivotField dataField="1" numFmtId="4" showAll="0"/>
    <pivotField dataField="1" numFmtId="4" showAll="0"/>
    <pivotField numFmtId="4" showAll="0"/>
    <pivotField dataField="1"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2">
    <field x="5"/>
    <field x="6"/>
  </rowFields>
  <rowItems count="10">
    <i>
      <x/>
    </i>
    <i r="1">
      <x/>
    </i>
    <i>
      <x v="1"/>
    </i>
    <i r="1">
      <x v="1"/>
    </i>
    <i>
      <x v="2"/>
    </i>
    <i r="1">
      <x v="2"/>
    </i>
    <i>
      <x v="3"/>
    </i>
    <i r="1">
      <x v="3"/>
    </i>
    <i r="1">
      <x v="4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 Asignación inicial" fld="9" baseField="0" baseItem="0"/>
    <dataField name=" Codificado Actual " fld="11" baseField="0" baseItem="0"/>
    <dataField name=" Devengado " fld="14" baseField="0" baseItem="0"/>
    <dataField name=" % Dev." fld="17" baseField="0" baseItem="0" numFmtId="4"/>
    <dataField name=" Recaudado " fld="15" baseField="0" baseItem="0"/>
    <dataField name=" % Rec." fld="18" baseField="0" baseItem="0" numFmtId="4"/>
  </dataFields>
  <formats count="19">
    <format dxfId="127">
      <pivotArea outline="0" collapsedLevelsAreSubtotals="1" fieldPosition="0"/>
    </format>
    <format dxfId="12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5">
      <pivotArea field="5" type="button" dataOnly="0" labelOnly="1" outline="0" axis="axisRow" fieldPosition="0"/>
    </format>
    <format dxfId="124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23">
      <pivotArea field="5" type="button" dataOnly="0" labelOnly="1" outline="0" axis="axisRow" fieldPosition="0"/>
    </format>
    <format dxfId="12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2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field="5" type="button" dataOnly="0" labelOnly="1" outline="0" axis="axisRow" fieldPosition="0"/>
    </format>
    <format dxfId="117">
      <pivotArea dataOnly="0" labelOnly="1" fieldPosition="0">
        <references count="1">
          <reference field="5" count="0"/>
        </references>
      </pivotArea>
    </format>
    <format dxfId="116">
      <pivotArea dataOnly="0" labelOnly="1" grandRow="1" outline="0" fieldPosition="0"/>
    </format>
    <format dxfId="11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14">
      <pivotArea type="all" dataOnly="0" outline="0" fieldPosition="0"/>
    </format>
    <format dxfId="113">
      <pivotArea outline="0" collapsedLevelsAreSubtotals="1" fieldPosition="0"/>
    </format>
    <format dxfId="112">
      <pivotArea field="5" type="button" dataOnly="0" labelOnly="1" outline="0" axis="axisRow" fieldPosition="0"/>
    </format>
    <format dxfId="111">
      <pivotArea dataOnly="0" labelOnly="1" fieldPosition="0">
        <references count="1">
          <reference field="5" count="0"/>
        </references>
      </pivotArea>
    </format>
    <format dxfId="110">
      <pivotArea dataOnly="0" labelOnly="1" grandRow="1" outline="0" fieldPosition="0"/>
    </format>
    <format dxfId="109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Tabla dinámica15" cacheId="5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Grupo de Ingreso">
  <location ref="A4:F9" firstHeaderRow="0" firstDataRow="1" firstDataCol="1"/>
  <pivotFields count="21">
    <pivotField showAll="0"/>
    <pivotField showAll="0"/>
    <pivotField showAll="0"/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dataField="1" numFmtId="4" showAll="0"/>
    <pivotField numFmtId="4" showAll="0"/>
    <pivotField dataField="1" numFmtId="4" showAll="0"/>
    <pivotField dataField="1" numFmtId="4" showAll="0"/>
    <pivotField dataField="1" numFmtId="4" showAll="0"/>
    <pivotField numFmtId="4" showAll="0"/>
    <pivotField numFmtId="4" showAll="0"/>
    <pivotField numFmtId="4"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Asignación inicial" fld="9" baseField="0" baseItem="0"/>
    <dataField name=" Codificado Actual " fld="11" baseField="0" baseItem="0"/>
    <dataField name=" Reforma Presupuestaria 2021" fld="12" baseField="0" baseItem="0"/>
    <dataField name=" Codificado con Reforma Presupuestaria 2021" fld="13" baseField="0" baseItem="0"/>
    <dataField name=" % Incremento / Reducción" fld="20" baseField="0" baseItem="0" numFmtId="4"/>
  </dataFields>
  <formats count="23">
    <format dxfId="67">
      <pivotArea outline="0" collapsedLevelsAreSubtotals="1" fieldPosition="0"/>
    </format>
    <format dxfId="6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5">
      <pivotArea field="5" type="button" dataOnly="0" labelOnly="1" outline="0" axis="axisRow" fieldPosition="0"/>
    </format>
    <format dxfId="6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3">
      <pivotArea field="5" type="button" dataOnly="0" labelOnly="1" outline="0" axis="axisRow" fieldPosition="0"/>
    </format>
    <format dxfId="6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0">
      <pivotArea type="all" dataOnly="0" outline="0" fieldPosition="0"/>
    </format>
    <format dxfId="59">
      <pivotArea outline="0" collapsedLevelsAreSubtotals="1" fieldPosition="0"/>
    </format>
    <format dxfId="58">
      <pivotArea field="5" type="button" dataOnly="0" labelOnly="1" outline="0" axis="axisRow" fieldPosition="0"/>
    </format>
    <format dxfId="57">
      <pivotArea dataOnly="0" labelOnly="1" fieldPosition="0">
        <references count="1">
          <reference field="5" count="0"/>
        </references>
      </pivotArea>
    </format>
    <format dxfId="56">
      <pivotArea dataOnly="0" labelOnly="1" grandRow="1" outline="0" fieldPosition="0"/>
    </format>
    <format dxfId="5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4">
      <pivotArea type="all" dataOnly="0" outline="0" fieldPosition="0"/>
    </format>
    <format dxfId="53">
      <pivotArea outline="0" collapsedLevelsAreSubtotals="1" fieldPosition="0"/>
    </format>
    <format dxfId="52">
      <pivotArea field="5" type="button" dataOnly="0" labelOnly="1" outline="0" axis="axisRow" fieldPosition="0"/>
    </format>
    <format dxfId="51">
      <pivotArea dataOnly="0" labelOnly="1" fieldPosition="0">
        <references count="1">
          <reference field="5" count="0"/>
        </references>
      </pivotArea>
    </format>
    <format dxfId="50">
      <pivotArea dataOnly="0" labelOnly="1" grandRow="1" outline="0" fieldPosition="0"/>
    </format>
    <format dxfId="4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6">
      <pivotArea collapsedLevelsAreSubtotals="1" fieldPosition="0">
        <references count="2">
          <reference field="4294967294" count="1" selected="0">
            <x v="2"/>
          </reference>
          <reference field="5" count="0"/>
        </references>
      </pivotArea>
    </format>
    <format dxfId="45">
      <pivotArea dataOnly="0" labelOnly="1" outline="0" fieldPosition="0">
        <references count="1">
          <reference field="4294967294" count="1">
            <x v="4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10.xml"/><Relationship Id="rId1" Type="http://schemas.openxmlformats.org/officeDocument/2006/relationships/pivotTable" Target="../pivotTables/pivotTable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12.xml"/><Relationship Id="rId1" Type="http://schemas.openxmlformats.org/officeDocument/2006/relationships/pivotTable" Target="../pivotTables/pivotTable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2"/>
  <sheetViews>
    <sheetView topLeftCell="A24" workbookViewId="0">
      <selection activeCell="B27" sqref="B27"/>
    </sheetView>
  </sheetViews>
  <sheetFormatPr baseColWidth="10" defaultRowHeight="12.75" x14ac:dyDescent="0.2"/>
  <cols>
    <col min="2" max="2" width="47.42578125" bestFit="1" customWidth="1"/>
    <col min="3" max="3" width="51.28515625" style="52" bestFit="1" customWidth="1"/>
  </cols>
  <sheetData>
    <row r="3" spans="1:3" x14ac:dyDescent="0.2">
      <c r="B3" s="49" t="s">
        <v>262</v>
      </c>
      <c r="C3" t="s">
        <v>263</v>
      </c>
    </row>
    <row r="4" spans="1:3" x14ac:dyDescent="0.2">
      <c r="A4" s="51">
        <v>110102</v>
      </c>
      <c r="B4" s="50" t="s">
        <v>5</v>
      </c>
      <c r="C4" s="51">
        <v>15447594.199999999</v>
      </c>
    </row>
    <row r="5" spans="1:3" x14ac:dyDescent="0.2">
      <c r="A5" s="51">
        <v>110201</v>
      </c>
      <c r="B5" s="50" t="s">
        <v>9</v>
      </c>
      <c r="C5" s="51">
        <v>62840174.18</v>
      </c>
    </row>
    <row r="6" spans="1:3" x14ac:dyDescent="0.2">
      <c r="A6" s="51">
        <v>110202</v>
      </c>
      <c r="B6" s="50" t="s">
        <v>11</v>
      </c>
      <c r="C6" s="51">
        <v>4037287.6</v>
      </c>
    </row>
    <row r="7" spans="1:3" x14ac:dyDescent="0.2">
      <c r="A7" s="51">
        <v>110203</v>
      </c>
      <c r="B7" s="50" t="s">
        <v>13</v>
      </c>
      <c r="C7" s="51">
        <v>7.26</v>
      </c>
    </row>
    <row r="8" spans="1:3" x14ac:dyDescent="0.2">
      <c r="A8" s="51">
        <v>110205</v>
      </c>
      <c r="B8" s="50" t="s">
        <v>15</v>
      </c>
      <c r="C8" s="51">
        <v>4119995</v>
      </c>
    </row>
    <row r="9" spans="1:3" x14ac:dyDescent="0.2">
      <c r="A9" s="51">
        <v>110206</v>
      </c>
      <c r="B9" s="50" t="s">
        <v>17</v>
      </c>
      <c r="C9" s="51">
        <v>12367208.970000001</v>
      </c>
    </row>
    <row r="10" spans="1:3" x14ac:dyDescent="0.2">
      <c r="A10" s="51">
        <v>110207</v>
      </c>
      <c r="B10" s="50" t="s">
        <v>19</v>
      </c>
      <c r="C10" s="51">
        <v>31146004.359999999</v>
      </c>
    </row>
    <row r="11" spans="1:3" x14ac:dyDescent="0.2">
      <c r="A11" s="51">
        <v>110312</v>
      </c>
      <c r="B11" s="50" t="s">
        <v>21</v>
      </c>
      <c r="C11" s="51">
        <v>314538.33</v>
      </c>
    </row>
    <row r="12" spans="1:3" x14ac:dyDescent="0.2">
      <c r="A12" s="51">
        <v>110704</v>
      </c>
      <c r="B12" s="50" t="s">
        <v>23</v>
      </c>
      <c r="C12" s="51">
        <v>43854208.020000003</v>
      </c>
    </row>
    <row r="13" spans="1:3" x14ac:dyDescent="0.2">
      <c r="A13" s="51">
        <v>110710</v>
      </c>
      <c r="B13" s="50" t="s">
        <v>25</v>
      </c>
      <c r="C13" s="51">
        <v>1000</v>
      </c>
    </row>
    <row r="14" spans="1:3" x14ac:dyDescent="0.2">
      <c r="A14" s="51">
        <v>130102</v>
      </c>
      <c r="B14" s="50" t="s">
        <v>30</v>
      </c>
      <c r="C14" s="51">
        <v>65000</v>
      </c>
    </row>
    <row r="15" spans="1:3" x14ac:dyDescent="0.2">
      <c r="A15" s="51">
        <v>130103</v>
      </c>
      <c r="B15" s="50" t="s">
        <v>34</v>
      </c>
      <c r="C15" s="51">
        <v>1011126.9</v>
      </c>
    </row>
    <row r="16" spans="1:3" x14ac:dyDescent="0.2">
      <c r="A16" s="51">
        <v>130107</v>
      </c>
      <c r="B16" s="50" t="s">
        <v>36</v>
      </c>
      <c r="C16" s="51">
        <v>2275</v>
      </c>
    </row>
    <row r="17" spans="1:3" x14ac:dyDescent="0.2">
      <c r="A17" s="51">
        <v>130108</v>
      </c>
      <c r="B17" s="50" t="s">
        <v>38</v>
      </c>
      <c r="C17" s="51">
        <v>10546177.029999999</v>
      </c>
    </row>
    <row r="18" spans="1:3" x14ac:dyDescent="0.2">
      <c r="A18" s="51">
        <v>130110</v>
      </c>
      <c r="B18" s="50" t="s">
        <v>40</v>
      </c>
      <c r="C18" s="51">
        <v>88.5</v>
      </c>
    </row>
    <row r="19" spans="1:3" x14ac:dyDescent="0.2">
      <c r="A19" s="51">
        <v>130111</v>
      </c>
      <c r="B19" s="50" t="s">
        <v>42</v>
      </c>
      <c r="C19" s="51">
        <v>800000</v>
      </c>
    </row>
    <row r="20" spans="1:3" x14ac:dyDescent="0.2">
      <c r="A20" s="51">
        <v>130112</v>
      </c>
      <c r="B20" s="50" t="s">
        <v>44</v>
      </c>
      <c r="C20" s="51">
        <v>290085</v>
      </c>
    </row>
    <row r="21" spans="1:3" x14ac:dyDescent="0.2">
      <c r="A21" s="51">
        <v>130113</v>
      </c>
      <c r="B21" s="50" t="s">
        <v>46</v>
      </c>
      <c r="C21" s="51">
        <v>1455.58</v>
      </c>
    </row>
    <row r="22" spans="1:3" x14ac:dyDescent="0.2">
      <c r="A22" s="51">
        <v>130118</v>
      </c>
      <c r="B22" s="50" t="s">
        <v>48</v>
      </c>
      <c r="C22" s="51">
        <v>1229611.48</v>
      </c>
    </row>
    <row r="23" spans="1:3" x14ac:dyDescent="0.2">
      <c r="A23" s="51">
        <v>130128</v>
      </c>
      <c r="B23" s="50" t="s">
        <v>50</v>
      </c>
      <c r="C23" s="51">
        <v>49897.5</v>
      </c>
    </row>
    <row r="24" spans="1:3" x14ac:dyDescent="0.2">
      <c r="A24" s="51">
        <v>130199</v>
      </c>
      <c r="B24" s="50" t="s">
        <v>52</v>
      </c>
      <c r="C24" s="51">
        <v>16817517.810000002</v>
      </c>
    </row>
    <row r="25" spans="1:3" x14ac:dyDescent="0.2">
      <c r="A25" s="51">
        <v>130307</v>
      </c>
      <c r="B25" s="50" t="s">
        <v>54</v>
      </c>
      <c r="C25" s="51">
        <v>13000</v>
      </c>
    </row>
    <row r="26" spans="1:3" x14ac:dyDescent="0.2">
      <c r="A26" s="51">
        <v>130308</v>
      </c>
      <c r="B26" s="50" t="s">
        <v>56</v>
      </c>
      <c r="C26" s="51">
        <v>422369.8</v>
      </c>
    </row>
    <row r="27" spans="1:3" x14ac:dyDescent="0.2">
      <c r="A27" s="51">
        <v>130399</v>
      </c>
      <c r="B27" s="50" t="s">
        <v>58</v>
      </c>
      <c r="C27" s="51">
        <v>893012.75</v>
      </c>
    </row>
    <row r="28" spans="1:3" x14ac:dyDescent="0.2">
      <c r="A28" s="51">
        <v>130407</v>
      </c>
      <c r="B28" s="50" t="s">
        <v>60</v>
      </c>
      <c r="C28" s="51">
        <v>2568.6</v>
      </c>
    </row>
    <row r="29" spans="1:3" x14ac:dyDescent="0.2">
      <c r="A29" s="51">
        <v>130408</v>
      </c>
      <c r="B29" s="50" t="s">
        <v>62</v>
      </c>
      <c r="C29" s="51">
        <v>305.81</v>
      </c>
    </row>
    <row r="30" spans="1:3" x14ac:dyDescent="0.2">
      <c r="A30" s="51">
        <v>130413</v>
      </c>
      <c r="B30" s="50" t="s">
        <v>64</v>
      </c>
      <c r="C30" s="51">
        <v>2295.1</v>
      </c>
    </row>
    <row r="31" spans="1:3" x14ac:dyDescent="0.2">
      <c r="A31" s="51">
        <v>130499</v>
      </c>
      <c r="B31" s="50" t="s">
        <v>66</v>
      </c>
      <c r="C31" s="51">
        <v>41580562.579999998</v>
      </c>
    </row>
    <row r="32" spans="1:3" x14ac:dyDescent="0.2">
      <c r="A32" s="51">
        <v>140204</v>
      </c>
      <c r="B32" s="50" t="s">
        <v>69</v>
      </c>
      <c r="C32" s="51">
        <v>1400145</v>
      </c>
    </row>
    <row r="33" spans="1:3" x14ac:dyDescent="0.2">
      <c r="A33" s="51">
        <v>170107</v>
      </c>
      <c r="B33" s="50" t="s">
        <v>72</v>
      </c>
      <c r="C33" s="51">
        <v>914729</v>
      </c>
    </row>
    <row r="34" spans="1:3" x14ac:dyDescent="0.2">
      <c r="A34" s="51">
        <v>170199</v>
      </c>
      <c r="B34" s="50" t="s">
        <v>74</v>
      </c>
      <c r="C34" s="51">
        <v>5854.92</v>
      </c>
    </row>
    <row r="35" spans="1:3" x14ac:dyDescent="0.2">
      <c r="A35" s="51">
        <v>170202</v>
      </c>
      <c r="B35" s="50" t="s">
        <v>76</v>
      </c>
      <c r="C35" s="51">
        <v>140334.89000000001</v>
      </c>
    </row>
    <row r="36" spans="1:3" x14ac:dyDescent="0.2">
      <c r="A36" s="51">
        <v>170299</v>
      </c>
      <c r="B36" s="50" t="s">
        <v>80</v>
      </c>
      <c r="C36" s="51">
        <v>0</v>
      </c>
    </row>
    <row r="37" spans="1:3" x14ac:dyDescent="0.2">
      <c r="A37" s="51">
        <v>170301</v>
      </c>
      <c r="B37" s="50" t="s">
        <v>82</v>
      </c>
      <c r="C37" s="51">
        <v>5932664.75</v>
      </c>
    </row>
    <row r="38" spans="1:3" x14ac:dyDescent="0.2">
      <c r="A38" s="51">
        <v>170401</v>
      </c>
      <c r="B38" s="50" t="s">
        <v>84</v>
      </c>
      <c r="C38" s="51">
        <v>5260902.9800000004</v>
      </c>
    </row>
    <row r="39" spans="1:3" x14ac:dyDescent="0.2">
      <c r="A39" s="51">
        <v>170402</v>
      </c>
      <c r="B39" s="50" t="s">
        <v>86</v>
      </c>
      <c r="C39" s="51">
        <v>713791.66</v>
      </c>
    </row>
    <row r="40" spans="1:3" x14ac:dyDescent="0.2">
      <c r="A40" s="51">
        <v>170404</v>
      </c>
      <c r="B40" s="50" t="s">
        <v>90</v>
      </c>
      <c r="C40" s="51">
        <v>7275</v>
      </c>
    </row>
    <row r="41" spans="1:3" x14ac:dyDescent="0.2">
      <c r="A41" s="51">
        <v>170416</v>
      </c>
      <c r="B41" s="50" t="s">
        <v>100</v>
      </c>
      <c r="C41" s="51">
        <v>22527491.260000002</v>
      </c>
    </row>
    <row r="42" spans="1:3" x14ac:dyDescent="0.2">
      <c r="A42" s="51">
        <v>170499</v>
      </c>
      <c r="B42" s="50" t="s">
        <v>104</v>
      </c>
      <c r="C42" s="51">
        <v>1806278</v>
      </c>
    </row>
    <row r="43" spans="1:3" x14ac:dyDescent="0.2">
      <c r="A43" s="51">
        <v>180102</v>
      </c>
      <c r="B43" s="50" t="s">
        <v>111</v>
      </c>
      <c r="C43" s="51">
        <v>4763800.53</v>
      </c>
    </row>
    <row r="44" spans="1:3" x14ac:dyDescent="0.2">
      <c r="A44" s="51">
        <v>190101</v>
      </c>
      <c r="B44" s="50" t="s">
        <v>114</v>
      </c>
      <c r="C44" s="51">
        <v>36000</v>
      </c>
    </row>
    <row r="45" spans="1:3" x14ac:dyDescent="0.2">
      <c r="A45" s="51">
        <v>190201</v>
      </c>
      <c r="B45" s="50" t="s">
        <v>118</v>
      </c>
      <c r="C45" s="51">
        <v>65000</v>
      </c>
    </row>
    <row r="46" spans="1:3" x14ac:dyDescent="0.2">
      <c r="A46" s="51">
        <v>190299</v>
      </c>
      <c r="B46" s="50" t="s">
        <v>120</v>
      </c>
      <c r="C46" s="51">
        <v>300257.65000000002</v>
      </c>
    </row>
    <row r="47" spans="1:3" x14ac:dyDescent="0.2">
      <c r="A47" s="51">
        <v>190401</v>
      </c>
      <c r="B47" s="50" t="s">
        <v>122</v>
      </c>
      <c r="C47" s="51">
        <v>300000</v>
      </c>
    </row>
    <row r="48" spans="1:3" x14ac:dyDescent="0.2">
      <c r="A48" s="51">
        <v>190407</v>
      </c>
      <c r="B48" s="50" t="s">
        <v>124</v>
      </c>
      <c r="C48" s="51">
        <v>1000</v>
      </c>
    </row>
    <row r="49" spans="1:3" x14ac:dyDescent="0.2">
      <c r="A49" s="51">
        <v>190499</v>
      </c>
      <c r="B49" s="50" t="s">
        <v>126</v>
      </c>
      <c r="C49" s="51">
        <v>1796453.04</v>
      </c>
    </row>
    <row r="50" spans="1:3" x14ac:dyDescent="0.2">
      <c r="A50" s="51">
        <v>240201</v>
      </c>
      <c r="B50" s="50" t="s">
        <v>153</v>
      </c>
      <c r="C50" s="51">
        <v>1827.78</v>
      </c>
    </row>
    <row r="51" spans="1:3" x14ac:dyDescent="0.2">
      <c r="A51" s="51">
        <v>240202</v>
      </c>
      <c r="B51" s="50" t="s">
        <v>155</v>
      </c>
      <c r="C51" s="51">
        <v>6320.99</v>
      </c>
    </row>
    <row r="52" spans="1:3" x14ac:dyDescent="0.2">
      <c r="A52" s="51">
        <v>280101</v>
      </c>
      <c r="B52" s="50" t="s">
        <v>158</v>
      </c>
      <c r="C52" s="51">
        <v>290678500.00999999</v>
      </c>
    </row>
    <row r="53" spans="1:3" x14ac:dyDescent="0.2">
      <c r="A53" s="51">
        <v>280111</v>
      </c>
      <c r="B53" s="50" t="s">
        <v>162</v>
      </c>
      <c r="C53" s="51">
        <v>791957.41</v>
      </c>
    </row>
    <row r="54" spans="1:3" x14ac:dyDescent="0.2">
      <c r="A54" s="51">
        <v>280301</v>
      </c>
      <c r="B54" s="50" t="s">
        <v>164</v>
      </c>
      <c r="C54" s="51">
        <v>42400.78</v>
      </c>
    </row>
    <row r="55" spans="1:3" x14ac:dyDescent="0.2">
      <c r="A55" s="51">
        <v>281002</v>
      </c>
      <c r="B55" s="50" t="s">
        <v>168</v>
      </c>
      <c r="C55" s="51">
        <v>14870303.800000001</v>
      </c>
    </row>
    <row r="56" spans="1:3" x14ac:dyDescent="0.2">
      <c r="A56" s="51">
        <v>360301</v>
      </c>
      <c r="B56" s="50" t="s">
        <v>175</v>
      </c>
      <c r="C56" s="51">
        <v>91123729.390000001</v>
      </c>
    </row>
    <row r="57" spans="1:3" x14ac:dyDescent="0.2">
      <c r="A57" s="51">
        <v>370102</v>
      </c>
      <c r="B57" s="50" t="s">
        <v>180</v>
      </c>
      <c r="C57" s="51">
        <v>71716167.859999999</v>
      </c>
    </row>
    <row r="58" spans="1:3" x14ac:dyDescent="0.2">
      <c r="A58" s="51">
        <v>370104</v>
      </c>
      <c r="B58" s="50" t="s">
        <v>182</v>
      </c>
      <c r="C58" s="51">
        <v>19889790.149999999</v>
      </c>
    </row>
    <row r="59" spans="1:3" x14ac:dyDescent="0.2">
      <c r="A59" s="51">
        <v>380101</v>
      </c>
      <c r="B59" s="50" t="s">
        <v>185</v>
      </c>
      <c r="C59" s="51">
        <v>9446509.0700000003</v>
      </c>
    </row>
    <row r="60" spans="1:3" x14ac:dyDescent="0.2">
      <c r="A60" s="51">
        <v>380107</v>
      </c>
      <c r="B60" s="50" t="s">
        <v>187</v>
      </c>
      <c r="C60" s="51">
        <v>162184748.77000001</v>
      </c>
    </row>
    <row r="61" spans="1:3" x14ac:dyDescent="0.2">
      <c r="A61" s="51">
        <v>380108</v>
      </c>
      <c r="B61" s="50" t="s">
        <v>189</v>
      </c>
      <c r="C61" s="51">
        <v>81509954.349999994</v>
      </c>
    </row>
    <row r="62" spans="1:3" x14ac:dyDescent="0.2">
      <c r="B62" s="50" t="s">
        <v>202</v>
      </c>
      <c r="C62" s="51">
        <v>1036089556.3999999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B27" sqref="B27"/>
    </sheetView>
  </sheetViews>
  <sheetFormatPr baseColWidth="10" defaultRowHeight="15" x14ac:dyDescent="0.2"/>
  <cols>
    <col min="1" max="1" width="61.85546875" style="3" customWidth="1"/>
    <col min="2" max="2" width="18.85546875" style="4" customWidth="1"/>
    <col min="3" max="3" width="19.140625" style="4" customWidth="1"/>
    <col min="4" max="4" width="16.42578125" style="4" customWidth="1"/>
    <col min="5" max="5" width="8.5703125" style="12" customWidth="1"/>
    <col min="6" max="6" width="16.42578125" style="3" customWidth="1"/>
    <col min="7" max="7" width="8.28515625" style="12" customWidth="1"/>
    <col min="8" max="16384" width="11.42578125" style="3"/>
  </cols>
  <sheetData>
    <row r="1" spans="1:7" ht="15.75" thickBot="1" x14ac:dyDescent="0.25"/>
    <row r="2" spans="1:7" ht="61.5" customHeight="1" thickBot="1" x14ac:dyDescent="0.25">
      <c r="A2" s="84" t="s">
        <v>258</v>
      </c>
      <c r="B2" s="85"/>
      <c r="C2" s="85"/>
      <c r="D2" s="85"/>
      <c r="E2" s="85"/>
      <c r="F2" s="85"/>
      <c r="G2" s="86"/>
    </row>
    <row r="4" spans="1:7" s="7" customFormat="1" ht="27.75" customHeight="1" x14ac:dyDescent="0.2">
      <c r="A4" s="65" t="s">
        <v>216</v>
      </c>
      <c r="B4" s="64" t="s">
        <v>209</v>
      </c>
      <c r="C4" s="64" t="s">
        <v>211</v>
      </c>
      <c r="D4" s="64" t="s">
        <v>210</v>
      </c>
      <c r="E4" s="10" t="s">
        <v>213</v>
      </c>
      <c r="F4" s="10" t="s">
        <v>212</v>
      </c>
      <c r="G4" s="10" t="s">
        <v>215</v>
      </c>
    </row>
    <row r="5" spans="1:7" x14ac:dyDescent="0.2">
      <c r="A5" s="63" t="s">
        <v>157</v>
      </c>
      <c r="B5" s="4">
        <v>9182255.6899999995</v>
      </c>
      <c r="C5" s="4">
        <v>9182255.6899999995</v>
      </c>
      <c r="D5" s="4">
        <v>7595028.54</v>
      </c>
      <c r="E5" s="4">
        <v>0.82714191331781572</v>
      </c>
      <c r="F5" s="4">
        <v>2400195.75</v>
      </c>
      <c r="G5" s="4">
        <v>0.26139500260420218</v>
      </c>
    </row>
    <row r="6" spans="1:7" x14ac:dyDescent="0.2">
      <c r="A6" s="63" t="s">
        <v>174</v>
      </c>
      <c r="B6" s="4">
        <v>76143777.180000007</v>
      </c>
      <c r="C6" s="4">
        <v>76143777.180000007</v>
      </c>
      <c r="D6" s="4">
        <v>62262860</v>
      </c>
      <c r="E6" s="4">
        <v>0.81770122662570011</v>
      </c>
      <c r="F6" s="4">
        <v>62262860</v>
      </c>
      <c r="G6" s="4">
        <v>0.81770122662570011</v>
      </c>
    </row>
    <row r="7" spans="1:7" x14ac:dyDescent="0.2">
      <c r="A7" s="63" t="s">
        <v>179</v>
      </c>
      <c r="B7" s="4">
        <v>19140646.75</v>
      </c>
      <c r="C7" s="4">
        <v>19140646.75</v>
      </c>
      <c r="D7" s="4">
        <v>0</v>
      </c>
      <c r="E7" s="4">
        <v>0</v>
      </c>
      <c r="F7" s="4">
        <v>0</v>
      </c>
      <c r="G7" s="4">
        <v>0</v>
      </c>
    </row>
    <row r="8" spans="1:7" x14ac:dyDescent="0.2">
      <c r="A8" s="63" t="s">
        <v>184</v>
      </c>
      <c r="B8" s="4">
        <v>81108906.969999999</v>
      </c>
      <c r="C8" s="4">
        <v>81108906.969999999</v>
      </c>
      <c r="D8" s="4">
        <v>0</v>
      </c>
      <c r="E8" s="4">
        <v>0</v>
      </c>
      <c r="F8" s="4">
        <v>0</v>
      </c>
      <c r="G8" s="4">
        <v>0</v>
      </c>
    </row>
    <row r="9" spans="1:7" ht="22.5" customHeight="1" x14ac:dyDescent="0.2">
      <c r="A9" s="63" t="s">
        <v>202</v>
      </c>
      <c r="B9" s="4">
        <v>185575586.59</v>
      </c>
      <c r="C9" s="4">
        <v>185575586.59</v>
      </c>
      <c r="D9" s="4">
        <v>69857888.540000007</v>
      </c>
      <c r="E9" s="4">
        <v>0.37643900161468974</v>
      </c>
      <c r="F9" s="4">
        <v>64663055.75</v>
      </c>
      <c r="G9" s="4">
        <v>0.34844591865880947</v>
      </c>
    </row>
    <row r="12" spans="1:7" ht="15.75" thickBot="1" x14ac:dyDescent="0.25"/>
    <row r="13" spans="1:7" ht="67.5" customHeight="1" thickBot="1" x14ac:dyDescent="0.25">
      <c r="A13" s="84" t="s">
        <v>247</v>
      </c>
      <c r="B13" s="85"/>
      <c r="C13" s="85"/>
      <c r="D13" s="85"/>
      <c r="E13" s="85"/>
      <c r="F13" s="85"/>
      <c r="G13" s="86"/>
    </row>
    <row r="15" spans="1:7" x14ac:dyDescent="0.2">
      <c r="A15" s="65" t="s">
        <v>216</v>
      </c>
      <c r="B15" s="64" t="s">
        <v>209</v>
      </c>
      <c r="C15" s="64" t="s">
        <v>211</v>
      </c>
      <c r="D15" s="64" t="s">
        <v>210</v>
      </c>
      <c r="E15" s="10" t="s">
        <v>213</v>
      </c>
      <c r="F15" s="10" t="s">
        <v>212</v>
      </c>
      <c r="G15" s="10" t="s">
        <v>215</v>
      </c>
    </row>
    <row r="16" spans="1:7" x14ac:dyDescent="0.2">
      <c r="A16" s="63" t="s">
        <v>157</v>
      </c>
      <c r="B16" s="4">
        <v>9182255.6899999995</v>
      </c>
      <c r="C16" s="4">
        <v>9182255.6899999995</v>
      </c>
      <c r="D16" s="4">
        <v>7595028.54</v>
      </c>
      <c r="E16" s="4">
        <v>0.82714191331781572</v>
      </c>
      <c r="F16" s="4">
        <v>2400195.75</v>
      </c>
      <c r="G16" s="4">
        <v>0.26139500260420218</v>
      </c>
    </row>
    <row r="17" spans="1:7" x14ac:dyDescent="0.2">
      <c r="A17" s="66" t="s">
        <v>168</v>
      </c>
      <c r="B17" s="4">
        <v>9182255.6899999995</v>
      </c>
      <c r="C17" s="4">
        <v>9182255.6899999995</v>
      </c>
      <c r="D17" s="4">
        <v>7595028.54</v>
      </c>
      <c r="E17" s="4">
        <v>0.82714191331781572</v>
      </c>
      <c r="F17" s="4">
        <v>2400195.75</v>
      </c>
      <c r="G17" s="4">
        <v>0.26139500260420218</v>
      </c>
    </row>
    <row r="18" spans="1:7" x14ac:dyDescent="0.2">
      <c r="A18" s="63" t="s">
        <v>174</v>
      </c>
      <c r="B18" s="4">
        <v>76143777.180000007</v>
      </c>
      <c r="C18" s="4">
        <v>76143777.180000007</v>
      </c>
      <c r="D18" s="4">
        <v>62262860</v>
      </c>
      <c r="E18" s="4">
        <v>0.81770122662570011</v>
      </c>
      <c r="F18" s="4">
        <v>62262860</v>
      </c>
      <c r="G18" s="4">
        <v>0.81770122662570011</v>
      </c>
    </row>
    <row r="19" spans="1:7" x14ac:dyDescent="0.2">
      <c r="A19" s="66" t="s">
        <v>175</v>
      </c>
      <c r="B19" s="4">
        <v>76143777.180000007</v>
      </c>
      <c r="C19" s="4">
        <v>76143777.180000007</v>
      </c>
      <c r="D19" s="4">
        <v>62262860</v>
      </c>
      <c r="E19" s="4">
        <v>0.81770122662570011</v>
      </c>
      <c r="F19" s="4">
        <v>62262860</v>
      </c>
      <c r="G19" s="4">
        <v>0.81770122662570011</v>
      </c>
    </row>
    <row r="20" spans="1:7" x14ac:dyDescent="0.2">
      <c r="A20" s="63" t="s">
        <v>179</v>
      </c>
      <c r="B20" s="4">
        <v>19140646.75</v>
      </c>
      <c r="C20" s="4">
        <v>19140646.75</v>
      </c>
      <c r="D20" s="4">
        <v>0</v>
      </c>
      <c r="E20" s="4">
        <v>0</v>
      </c>
      <c r="F20" s="4">
        <v>0</v>
      </c>
      <c r="G20" s="4">
        <v>0</v>
      </c>
    </row>
    <row r="21" spans="1:7" x14ac:dyDescent="0.2">
      <c r="A21" s="66" t="s">
        <v>182</v>
      </c>
      <c r="B21" s="4">
        <v>19140646.75</v>
      </c>
      <c r="C21" s="4">
        <v>19140646.75</v>
      </c>
      <c r="D21" s="4">
        <v>0</v>
      </c>
      <c r="E21" s="4">
        <v>0</v>
      </c>
      <c r="F21" s="4">
        <v>0</v>
      </c>
      <c r="G21" s="4">
        <v>0</v>
      </c>
    </row>
    <row r="22" spans="1:7" x14ac:dyDescent="0.2">
      <c r="A22" s="63" t="s">
        <v>184</v>
      </c>
      <c r="B22" s="4">
        <v>81108906.969999999</v>
      </c>
      <c r="C22" s="4">
        <v>81108906.969999999</v>
      </c>
      <c r="D22" s="4">
        <v>0</v>
      </c>
      <c r="E22" s="4">
        <v>0</v>
      </c>
      <c r="F22" s="4">
        <v>0</v>
      </c>
      <c r="G22" s="4">
        <v>0</v>
      </c>
    </row>
    <row r="23" spans="1:7" x14ac:dyDescent="0.2">
      <c r="A23" s="66" t="s">
        <v>187</v>
      </c>
      <c r="B23" s="4">
        <v>6207707.8499999996</v>
      </c>
      <c r="C23" s="4">
        <v>6207707.8499999996</v>
      </c>
      <c r="D23" s="4">
        <v>0</v>
      </c>
      <c r="E23" s="4">
        <v>0</v>
      </c>
      <c r="F23" s="4">
        <v>0</v>
      </c>
      <c r="G23" s="4">
        <v>0</v>
      </c>
    </row>
    <row r="24" spans="1:7" x14ac:dyDescent="0.2">
      <c r="A24" s="66" t="s">
        <v>189</v>
      </c>
      <c r="B24" s="4">
        <v>74901199.120000005</v>
      </c>
      <c r="C24" s="4">
        <v>74901199.120000005</v>
      </c>
      <c r="D24" s="4">
        <v>0</v>
      </c>
      <c r="E24" s="4">
        <v>0</v>
      </c>
      <c r="F24" s="4">
        <v>0</v>
      </c>
      <c r="G24" s="4">
        <v>0</v>
      </c>
    </row>
    <row r="25" spans="1:7" x14ac:dyDescent="0.2">
      <c r="A25" s="63" t="s">
        <v>202</v>
      </c>
      <c r="B25" s="4">
        <v>185575586.59</v>
      </c>
      <c r="C25" s="4">
        <v>185575586.59</v>
      </c>
      <c r="D25" s="4">
        <v>69857888.540000007</v>
      </c>
      <c r="E25" s="4">
        <v>0.37643900161468974</v>
      </c>
      <c r="F25" s="4">
        <v>64663055.75</v>
      </c>
      <c r="G25" s="4">
        <v>0.34844591865880947</v>
      </c>
    </row>
    <row r="29" spans="1:7" ht="15.75" x14ac:dyDescent="0.2">
      <c r="A29" s="38" t="s">
        <v>250</v>
      </c>
      <c r="B29" s="34">
        <v>22200000</v>
      </c>
    </row>
    <row r="30" spans="1:7" ht="15.75" x14ac:dyDescent="0.2">
      <c r="A30" s="38" t="s">
        <v>251</v>
      </c>
      <c r="B30" s="34">
        <v>15062860</v>
      </c>
    </row>
    <row r="31" spans="1:7" ht="15.75" x14ac:dyDescent="0.2">
      <c r="A31" s="38" t="s">
        <v>252</v>
      </c>
      <c r="B31" s="34">
        <v>25000000</v>
      </c>
    </row>
    <row r="32" spans="1:7" ht="15.75" thickBot="1" x14ac:dyDescent="0.25">
      <c r="A32" s="40" t="s">
        <v>253</v>
      </c>
      <c r="B32" s="39">
        <f>SUM(B29:B31)</f>
        <v>62262860</v>
      </c>
    </row>
    <row r="33" spans="2:2" ht="15.75" thickTop="1" x14ac:dyDescent="0.2">
      <c r="B33" s="4">
        <f>+B32-GETPIVOTDATA(" Recaudado ",$A$15,"Partida - Descripción","36 FINANCIAMIENTO PÚBLICO")</f>
        <v>0</v>
      </c>
    </row>
  </sheetData>
  <mergeCells count="2">
    <mergeCell ref="A2:G2"/>
    <mergeCell ref="A13:G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4" workbookViewId="0">
      <selection activeCell="B27" sqref="B27"/>
    </sheetView>
  </sheetViews>
  <sheetFormatPr baseColWidth="10" defaultRowHeight="15" x14ac:dyDescent="0.2"/>
  <cols>
    <col min="1" max="1" width="51.85546875" style="3" customWidth="1"/>
    <col min="2" max="5" width="17.7109375" style="4" customWidth="1"/>
    <col min="6" max="6" width="15.5703125" style="12" customWidth="1"/>
    <col min="7" max="7" width="36.7109375" style="12" customWidth="1"/>
    <col min="8" max="10" width="15.5703125" style="12" customWidth="1"/>
    <col min="11" max="11" width="11.42578125" style="3"/>
    <col min="12" max="12" width="17.7109375" style="3" bestFit="1" customWidth="1"/>
    <col min="13" max="16384" width="11.42578125" style="3"/>
  </cols>
  <sheetData>
    <row r="1" spans="1:14" ht="15.75" thickBot="1" x14ac:dyDescent="0.25"/>
    <row r="2" spans="1:14" ht="63" customHeight="1" thickBot="1" x14ac:dyDescent="0.25">
      <c r="A2" s="71" t="s">
        <v>247</v>
      </c>
      <c r="B2" s="87"/>
      <c r="C2" s="87"/>
      <c r="D2" s="87"/>
      <c r="E2" s="87"/>
      <c r="F2" s="88"/>
      <c r="G2" s="47"/>
      <c r="H2" s="47"/>
      <c r="I2" s="47"/>
      <c r="J2" s="47"/>
    </row>
    <row r="4" spans="1:14" ht="60" x14ac:dyDescent="0.2">
      <c r="A4" s="65" t="s">
        <v>216</v>
      </c>
      <c r="B4" s="64" t="s">
        <v>209</v>
      </c>
      <c r="C4" s="64" t="s">
        <v>211</v>
      </c>
      <c r="D4" s="64" t="s">
        <v>226</v>
      </c>
      <c r="E4" s="64" t="s">
        <v>227</v>
      </c>
      <c r="F4" s="64" t="s">
        <v>255</v>
      </c>
      <c r="G4"/>
      <c r="H4" s="46"/>
      <c r="I4" s="46"/>
      <c r="J4" s="46"/>
    </row>
    <row r="5" spans="1:14" ht="15.75" x14ac:dyDescent="0.2">
      <c r="A5" s="63" t="s">
        <v>157</v>
      </c>
      <c r="B5" s="4">
        <v>9182255.6899999995</v>
      </c>
      <c r="C5" s="4">
        <v>9182255.6899999995</v>
      </c>
      <c r="D5" s="4">
        <v>1331220.05</v>
      </c>
      <c r="E5" s="4">
        <v>10513475.74</v>
      </c>
      <c r="F5" s="4">
        <v>0.14497745379164018</v>
      </c>
      <c r="G5"/>
      <c r="H5" s="45"/>
      <c r="I5" s="45"/>
      <c r="J5" s="45"/>
      <c r="K5" s="4" t="s">
        <v>241</v>
      </c>
      <c r="L5" s="34">
        <v>1940015.56</v>
      </c>
    </row>
    <row r="6" spans="1:14" x14ac:dyDescent="0.2">
      <c r="A6" s="63" t="s">
        <v>174</v>
      </c>
      <c r="B6" s="4">
        <v>76143777.180000007</v>
      </c>
      <c r="C6" s="4">
        <v>76143777.180000007</v>
      </c>
      <c r="D6" s="4">
        <v>14979952.209999993</v>
      </c>
      <c r="E6" s="4">
        <v>91123729.390000001</v>
      </c>
      <c r="F6" s="4">
        <v>0.19673245490026256</v>
      </c>
      <c r="G6" s="11"/>
      <c r="H6" s="45"/>
      <c r="I6" s="45"/>
      <c r="J6" s="45"/>
      <c r="K6" s="4" t="s">
        <v>242</v>
      </c>
      <c r="L6" s="4">
        <f>+L5+GETPIVOTDATA(" Reforma Presupuestaria 2021",$A$4)</f>
        <v>178082354.29000002</v>
      </c>
    </row>
    <row r="7" spans="1:14" x14ac:dyDescent="0.2">
      <c r="A7" s="63" t="s">
        <v>179</v>
      </c>
      <c r="B7" s="4">
        <v>19140646.75</v>
      </c>
      <c r="C7" s="4">
        <v>19140646.75</v>
      </c>
      <c r="D7" s="4">
        <v>749143.4</v>
      </c>
      <c r="E7" s="4">
        <v>19889790.149999999</v>
      </c>
      <c r="F7" s="4">
        <v>3.9138876015252726E-2</v>
      </c>
      <c r="G7"/>
      <c r="H7" s="45"/>
      <c r="I7" s="45"/>
      <c r="J7" s="45"/>
    </row>
    <row r="8" spans="1:14" x14ac:dyDescent="0.2">
      <c r="A8" s="63" t="s">
        <v>184</v>
      </c>
      <c r="B8" s="4">
        <v>81108906.969999999</v>
      </c>
      <c r="C8" s="4">
        <v>81108906.969999999</v>
      </c>
      <c r="D8" s="4">
        <v>159082023.07000002</v>
      </c>
      <c r="E8" s="4">
        <v>240190930.04000002</v>
      </c>
      <c r="F8" s="4">
        <v>1.9613385140159783</v>
      </c>
      <c r="G8"/>
      <c r="H8" s="45"/>
      <c r="I8" s="45"/>
      <c r="J8" s="45"/>
    </row>
    <row r="9" spans="1:14" ht="17.25" customHeight="1" x14ac:dyDescent="0.2">
      <c r="A9" s="63" t="s">
        <v>202</v>
      </c>
      <c r="B9" s="4">
        <v>185575586.59</v>
      </c>
      <c r="C9" s="4">
        <v>185575586.59</v>
      </c>
      <c r="D9" s="4">
        <v>176142338.73000002</v>
      </c>
      <c r="E9" s="4">
        <v>361717925.32000005</v>
      </c>
      <c r="F9" s="4">
        <v>0.94916762472188076</v>
      </c>
      <c r="G9"/>
      <c r="H9" s="45"/>
      <c r="I9" s="45"/>
      <c r="J9" s="45"/>
    </row>
    <row r="10" spans="1:14" ht="15.75" x14ac:dyDescent="0.2">
      <c r="L10" s="34">
        <v>176142338.73500001</v>
      </c>
      <c r="N10" s="3">
        <v>176.14</v>
      </c>
    </row>
    <row r="11" spans="1:14" ht="15.75" x14ac:dyDescent="0.2">
      <c r="L11" s="34">
        <v>1940015.56</v>
      </c>
      <c r="N11" s="3">
        <v>1.94</v>
      </c>
    </row>
    <row r="12" spans="1:14" ht="15.75" thickBot="1" x14ac:dyDescent="0.25">
      <c r="L12" s="4">
        <f>SUM(L10:L11)</f>
        <v>178082354.29500002</v>
      </c>
      <c r="N12" s="3">
        <f>SUM(N10:N11)</f>
        <v>178.07999999999998</v>
      </c>
    </row>
    <row r="13" spans="1:14" ht="68.25" customHeight="1" thickBot="1" x14ac:dyDescent="0.25">
      <c r="A13" s="71" t="s">
        <v>247</v>
      </c>
      <c r="B13" s="87"/>
      <c r="C13" s="87"/>
      <c r="D13" s="87"/>
      <c r="E13" s="87"/>
      <c r="F13" s="88"/>
      <c r="G13" s="47"/>
      <c r="H13" s="47"/>
      <c r="I13" s="47"/>
      <c r="J13" s="47"/>
    </row>
    <row r="15" spans="1:14" ht="60" x14ac:dyDescent="0.2">
      <c r="A15" s="65" t="s">
        <v>216</v>
      </c>
      <c r="B15" s="64" t="s">
        <v>209</v>
      </c>
      <c r="C15" s="64" t="s">
        <v>211</v>
      </c>
      <c r="D15" s="64" t="s">
        <v>226</v>
      </c>
      <c r="E15" s="64" t="s">
        <v>227</v>
      </c>
      <c r="F15" s="64" t="s">
        <v>255</v>
      </c>
      <c r="G15" s="46"/>
      <c r="H15" s="46"/>
      <c r="I15" s="46"/>
      <c r="J15" s="46"/>
    </row>
    <row r="16" spans="1:14" x14ac:dyDescent="0.2">
      <c r="A16" s="63" t="s">
        <v>157</v>
      </c>
      <c r="B16" s="4">
        <v>9182255.6899999995</v>
      </c>
      <c r="C16" s="4">
        <v>9182255.6899999995</v>
      </c>
      <c r="D16" s="4">
        <v>1331220.05</v>
      </c>
      <c r="E16" s="4">
        <v>10513475.74</v>
      </c>
      <c r="F16" s="4">
        <v>0.14497745379164018</v>
      </c>
      <c r="G16" s="45"/>
      <c r="H16" s="45"/>
      <c r="I16" s="45"/>
      <c r="J16" s="45"/>
    </row>
    <row r="17" spans="1:10" x14ac:dyDescent="0.2">
      <c r="A17" s="66" t="s">
        <v>168</v>
      </c>
      <c r="B17" s="4">
        <v>9182255.6899999995</v>
      </c>
      <c r="C17" s="4">
        <v>9182255.6899999995</v>
      </c>
      <c r="D17" s="4">
        <v>1331220.05</v>
      </c>
      <c r="E17" s="4">
        <v>10513475.74</v>
      </c>
      <c r="F17" s="4">
        <v>0.14497745379164018</v>
      </c>
      <c r="G17" s="45"/>
      <c r="H17" s="45"/>
      <c r="I17" s="45"/>
      <c r="J17" s="45"/>
    </row>
    <row r="18" spans="1:10" x14ac:dyDescent="0.2">
      <c r="A18" s="63" t="s">
        <v>174</v>
      </c>
      <c r="B18" s="4">
        <v>76143777.180000007</v>
      </c>
      <c r="C18" s="4">
        <v>76143777.180000007</v>
      </c>
      <c r="D18" s="4">
        <v>14979952.209999993</v>
      </c>
      <c r="E18" s="4">
        <v>91123729.390000001</v>
      </c>
      <c r="F18" s="4">
        <v>0.19673245490026256</v>
      </c>
      <c r="G18" s="45"/>
      <c r="H18" s="45"/>
      <c r="I18" s="45"/>
      <c r="J18" s="45"/>
    </row>
    <row r="19" spans="1:10" x14ac:dyDescent="0.2">
      <c r="A19" s="66" t="s">
        <v>175</v>
      </c>
      <c r="B19" s="4">
        <v>76143777.180000007</v>
      </c>
      <c r="C19" s="4">
        <v>76143777.180000007</v>
      </c>
      <c r="D19" s="4">
        <v>14979952.209999993</v>
      </c>
      <c r="E19" s="4">
        <v>91123729.390000001</v>
      </c>
      <c r="F19" s="4">
        <v>0.19673245490026256</v>
      </c>
      <c r="G19" s="4" t="s">
        <v>256</v>
      </c>
      <c r="H19" s="45"/>
      <c r="I19" s="45"/>
      <c r="J19" s="45"/>
    </row>
    <row r="20" spans="1:10" x14ac:dyDescent="0.2">
      <c r="A20" s="63" t="s">
        <v>179</v>
      </c>
      <c r="B20" s="4">
        <v>19140646.75</v>
      </c>
      <c r="C20" s="4">
        <v>19140646.75</v>
      </c>
      <c r="D20" s="4">
        <v>749143.4</v>
      </c>
      <c r="E20" s="4">
        <v>19889790.149999999</v>
      </c>
      <c r="F20" s="4">
        <v>3.9138876015252726E-2</v>
      </c>
      <c r="G20" s="45"/>
      <c r="H20" s="45"/>
      <c r="I20" s="45"/>
      <c r="J20" s="45"/>
    </row>
    <row r="21" spans="1:10" x14ac:dyDescent="0.2">
      <c r="A21" s="66" t="s">
        <v>182</v>
      </c>
      <c r="B21" s="4">
        <v>19140646.75</v>
      </c>
      <c r="C21" s="4">
        <v>19140646.75</v>
      </c>
      <c r="D21" s="4">
        <v>749143.4</v>
      </c>
      <c r="E21" s="4">
        <v>19889790.149999999</v>
      </c>
      <c r="F21" s="4">
        <v>3.9138876015252726E-2</v>
      </c>
      <c r="G21" s="4" t="s">
        <v>257</v>
      </c>
      <c r="H21" s="45"/>
      <c r="I21" s="45"/>
      <c r="J21" s="45"/>
    </row>
    <row r="22" spans="1:10" x14ac:dyDescent="0.2">
      <c r="A22" s="63" t="s">
        <v>184</v>
      </c>
      <c r="B22" s="4">
        <v>81108906.969999999</v>
      </c>
      <c r="C22" s="4">
        <v>81108906.969999999</v>
      </c>
      <c r="D22" s="4">
        <v>159082023.07000002</v>
      </c>
      <c r="E22" s="4">
        <v>240190930.04000002</v>
      </c>
      <c r="F22" s="4">
        <v>1.9613385140159783</v>
      </c>
      <c r="G22" s="45"/>
      <c r="H22" s="45"/>
      <c r="I22" s="45"/>
      <c r="J22" s="45"/>
    </row>
    <row r="23" spans="1:10" x14ac:dyDescent="0.2">
      <c r="A23" s="66" t="s">
        <v>187</v>
      </c>
      <c r="B23" s="4">
        <v>6207707.8499999996</v>
      </c>
      <c r="C23" s="4">
        <v>6207707.8499999996</v>
      </c>
      <c r="D23" s="4">
        <v>152748865.58000001</v>
      </c>
      <c r="E23" s="4">
        <v>158956573.43000001</v>
      </c>
      <c r="F23" s="4">
        <v>24.606323182557638</v>
      </c>
      <c r="G23" s="45"/>
      <c r="H23" s="45"/>
      <c r="I23" s="45"/>
      <c r="J23" s="45"/>
    </row>
    <row r="24" spans="1:10" x14ac:dyDescent="0.2">
      <c r="A24" s="66" t="s">
        <v>189</v>
      </c>
      <c r="B24" s="4">
        <v>74901199.120000005</v>
      </c>
      <c r="C24" s="4">
        <v>74901199.120000005</v>
      </c>
      <c r="D24" s="4">
        <v>6333157.4900000002</v>
      </c>
      <c r="E24" s="4">
        <v>81234356.610000014</v>
      </c>
      <c r="F24" s="4">
        <v>8.4553485984297544E-2</v>
      </c>
      <c r="G24" s="45"/>
      <c r="H24" s="45"/>
      <c r="I24" s="45"/>
      <c r="J24" s="45"/>
    </row>
    <row r="25" spans="1:10" x14ac:dyDescent="0.2">
      <c r="A25" s="63" t="s">
        <v>202</v>
      </c>
      <c r="B25" s="4">
        <v>185575586.59</v>
      </c>
      <c r="C25" s="4">
        <v>185575586.59</v>
      </c>
      <c r="D25" s="4">
        <v>176142338.73000002</v>
      </c>
      <c r="E25" s="4">
        <v>361717925.32000005</v>
      </c>
      <c r="F25" s="4">
        <v>0.94916762472188076</v>
      </c>
      <c r="G25" s="45"/>
      <c r="H25" s="45"/>
      <c r="I25" s="45"/>
      <c r="J25" s="45"/>
    </row>
    <row r="27" spans="1:10" x14ac:dyDescent="0.2">
      <c r="C27" s="4">
        <v>137003472.13999999</v>
      </c>
      <c r="D27" s="4">
        <v>22200000</v>
      </c>
    </row>
    <row r="28" spans="1:10" x14ac:dyDescent="0.2">
      <c r="D28" s="4">
        <f>+D27-GETPIVOTDATA(" Reforma Presupuestaria 2021",$A$15,"Partida - Descripción","36 FINANCIAMIENTO PÚBLICO","Partida","360301 De Organismos Multilaterales")</f>
        <v>7220047.7900000066</v>
      </c>
    </row>
    <row r="29" spans="1:10" x14ac:dyDescent="0.2">
      <c r="C29" s="4">
        <f>+C27-GETPIVOTDATA(" Reforma Presupuestaria 2021",$A$15,"Partida - Descripción","36 FINANCIAMIENTO PÚBLICO","Partida","360301 De Organismos Multilaterales")</f>
        <v>122023519.92999999</v>
      </c>
    </row>
    <row r="34" spans="2:3" x14ac:dyDescent="0.2">
      <c r="B34" s="48" t="s">
        <v>259</v>
      </c>
      <c r="C34" s="4">
        <v>2500</v>
      </c>
    </row>
    <row r="35" spans="2:3" x14ac:dyDescent="0.2">
      <c r="B35" s="48" t="s">
        <v>260</v>
      </c>
      <c r="C35" s="48" t="s">
        <v>261</v>
      </c>
    </row>
    <row r="38" spans="2:3" x14ac:dyDescent="0.2">
      <c r="B38" s="4">
        <f>1333-2500</f>
        <v>-1167</v>
      </c>
      <c r="C38" s="4">
        <v>1167</v>
      </c>
    </row>
    <row r="39" spans="2:3" x14ac:dyDescent="0.2">
      <c r="C39" s="4">
        <f>+C38/30</f>
        <v>38.9</v>
      </c>
    </row>
    <row r="40" spans="2:3" x14ac:dyDescent="0.2">
      <c r="C40" s="4">
        <f>+C39*2</f>
        <v>77.8</v>
      </c>
    </row>
  </sheetData>
  <mergeCells count="2">
    <mergeCell ref="A2:F2"/>
    <mergeCell ref="A13:F13"/>
  </mergeCells>
  <pageMargins left="0.7" right="0.7" top="0.75" bottom="0.75" header="0.3" footer="0.3"/>
  <pageSetup orientation="portrait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workbookViewId="0">
      <pane ySplit="4" topLeftCell="A11" activePane="bottomLeft" state="frozen"/>
      <selection pane="bottomLeft" activeCell="A92" sqref="A92"/>
    </sheetView>
  </sheetViews>
  <sheetFormatPr baseColWidth="10" defaultRowHeight="12.75" x14ac:dyDescent="0.2"/>
  <cols>
    <col min="1" max="1" width="61.85546875" bestFit="1" customWidth="1"/>
    <col min="2" max="4" width="17.7109375" customWidth="1"/>
    <col min="5" max="5" width="19.28515625" customWidth="1"/>
    <col min="6" max="6" width="17.140625" style="11" customWidth="1"/>
    <col min="7" max="7" width="36.7109375" bestFit="1" customWidth="1"/>
  </cols>
  <sheetData>
    <row r="1" spans="1:6" ht="13.5" thickBot="1" x14ac:dyDescent="0.25"/>
    <row r="2" spans="1:6" ht="53.25" customHeight="1" thickBot="1" x14ac:dyDescent="0.25">
      <c r="A2" s="71" t="s">
        <v>228</v>
      </c>
      <c r="B2" s="72"/>
      <c r="C2" s="72"/>
      <c r="D2" s="72"/>
      <c r="E2" s="72"/>
      <c r="F2" s="73"/>
    </row>
    <row r="3" spans="1:6" ht="15" x14ac:dyDescent="0.2">
      <c r="A3" s="3"/>
      <c r="B3" s="4"/>
      <c r="C3" s="4"/>
      <c r="D3" s="4"/>
      <c r="E3" s="4"/>
      <c r="F3" s="12"/>
    </row>
    <row r="4" spans="1:6" ht="45" x14ac:dyDescent="0.2">
      <c r="A4" s="65" t="s">
        <v>216</v>
      </c>
      <c r="B4" s="64" t="s">
        <v>209</v>
      </c>
      <c r="C4" s="64" t="s">
        <v>211</v>
      </c>
      <c r="D4" s="64" t="s">
        <v>226</v>
      </c>
      <c r="E4" s="64" t="s">
        <v>227</v>
      </c>
      <c r="F4" s="67" t="s">
        <v>255</v>
      </c>
    </row>
    <row r="5" spans="1:6" ht="15" x14ac:dyDescent="0.2">
      <c r="A5" s="63" t="s">
        <v>4</v>
      </c>
      <c r="B5" s="4">
        <v>140813769.37</v>
      </c>
      <c r="C5" s="4">
        <v>140813769.37</v>
      </c>
      <c r="D5" s="4">
        <v>33314248.549999993</v>
      </c>
      <c r="E5" s="4">
        <v>174128017.91999999</v>
      </c>
      <c r="F5" s="12">
        <v>0.23658374247808114</v>
      </c>
    </row>
    <row r="6" spans="1:6" ht="15" x14ac:dyDescent="0.2">
      <c r="A6" s="66" t="s">
        <v>5</v>
      </c>
      <c r="B6" s="4">
        <v>12000000</v>
      </c>
      <c r="C6" s="4">
        <v>12000000</v>
      </c>
      <c r="D6" s="4">
        <v>3447594.2</v>
      </c>
      <c r="E6" s="4">
        <v>15447594.199999999</v>
      </c>
      <c r="F6" s="12">
        <v>0.2872995166666667</v>
      </c>
    </row>
    <row r="7" spans="1:6" ht="15" x14ac:dyDescent="0.2">
      <c r="A7" s="66" t="s">
        <v>9</v>
      </c>
      <c r="B7" s="4">
        <v>53079994.140000001</v>
      </c>
      <c r="C7" s="4">
        <v>53079994.140000001</v>
      </c>
      <c r="D7" s="4">
        <v>9760180.0399999991</v>
      </c>
      <c r="E7" s="4">
        <v>62840174.18</v>
      </c>
      <c r="F7" s="12">
        <v>0.18387681080478732</v>
      </c>
    </row>
    <row r="8" spans="1:6" ht="15" x14ac:dyDescent="0.2">
      <c r="A8" s="66" t="s">
        <v>11</v>
      </c>
      <c r="B8" s="4">
        <v>2500000</v>
      </c>
      <c r="C8" s="4">
        <v>2500000</v>
      </c>
      <c r="D8" s="4">
        <v>1537287.6</v>
      </c>
      <c r="E8" s="4">
        <v>4037287.6</v>
      </c>
      <c r="F8" s="12">
        <v>0.61491504000000008</v>
      </c>
    </row>
    <row r="9" spans="1:6" ht="15" x14ac:dyDescent="0.2">
      <c r="A9" s="66" t="s">
        <v>13</v>
      </c>
      <c r="B9" s="4">
        <v>0</v>
      </c>
      <c r="C9" s="4">
        <v>0</v>
      </c>
      <c r="D9" s="4">
        <v>7.26</v>
      </c>
      <c r="E9" s="4">
        <v>7.26</v>
      </c>
      <c r="F9" s="12">
        <v>0</v>
      </c>
    </row>
    <row r="10" spans="1:6" ht="15" x14ac:dyDescent="0.2">
      <c r="A10" s="66" t="s">
        <v>15</v>
      </c>
      <c r="B10" s="4">
        <v>3000000</v>
      </c>
      <c r="C10" s="4">
        <v>3000000</v>
      </c>
      <c r="D10" s="4">
        <v>1119995</v>
      </c>
      <c r="E10" s="4">
        <v>4119995</v>
      </c>
      <c r="F10" s="12">
        <v>0.37333166666666667</v>
      </c>
    </row>
    <row r="11" spans="1:6" ht="15" x14ac:dyDescent="0.2">
      <c r="A11" s="66" t="s">
        <v>17</v>
      </c>
      <c r="B11" s="4">
        <v>10000000</v>
      </c>
      <c r="C11" s="4">
        <v>10000000</v>
      </c>
      <c r="D11" s="4">
        <v>2367208.9700000002</v>
      </c>
      <c r="E11" s="4">
        <v>12367208.970000001</v>
      </c>
      <c r="F11" s="12">
        <v>0.23672089700000001</v>
      </c>
    </row>
    <row r="12" spans="1:6" ht="15" x14ac:dyDescent="0.2">
      <c r="A12" s="66" t="s">
        <v>19</v>
      </c>
      <c r="B12" s="4">
        <v>27521775.23</v>
      </c>
      <c r="C12" s="4">
        <v>27521775.23</v>
      </c>
      <c r="D12" s="4">
        <v>3624229.13</v>
      </c>
      <c r="E12" s="4">
        <v>31146004.359999999</v>
      </c>
      <c r="F12" s="12">
        <v>0.13168587780810823</v>
      </c>
    </row>
    <row r="13" spans="1:6" ht="15" x14ac:dyDescent="0.2">
      <c r="A13" s="66" t="s">
        <v>21</v>
      </c>
      <c r="B13" s="4">
        <v>1000000</v>
      </c>
      <c r="C13" s="4">
        <v>1000000</v>
      </c>
      <c r="D13" s="4">
        <v>-685461.67</v>
      </c>
      <c r="E13" s="4">
        <v>314538.33</v>
      </c>
      <c r="F13" s="12">
        <v>-0.68546167000000002</v>
      </c>
    </row>
    <row r="14" spans="1:6" ht="15" x14ac:dyDescent="0.2">
      <c r="A14" s="66" t="s">
        <v>23</v>
      </c>
      <c r="B14" s="4">
        <v>31700000</v>
      </c>
      <c r="C14" s="4">
        <v>31700000</v>
      </c>
      <c r="D14" s="4">
        <v>12154208.02</v>
      </c>
      <c r="E14" s="4">
        <v>43854208.020000003</v>
      </c>
      <c r="F14" s="12">
        <v>0.38341350220820186</v>
      </c>
    </row>
    <row r="15" spans="1:6" ht="15" x14ac:dyDescent="0.2">
      <c r="A15" s="66" t="s">
        <v>25</v>
      </c>
      <c r="B15" s="4">
        <v>12000</v>
      </c>
      <c r="C15" s="4">
        <v>12000</v>
      </c>
      <c r="D15" s="4">
        <v>-11000</v>
      </c>
      <c r="E15" s="4">
        <v>1000</v>
      </c>
      <c r="F15" s="12">
        <v>-0.91666666666666663</v>
      </c>
    </row>
    <row r="16" spans="1:6" ht="15" x14ac:dyDescent="0.2">
      <c r="A16" s="63" t="s">
        <v>29</v>
      </c>
      <c r="B16" s="4">
        <v>50528110</v>
      </c>
      <c r="C16" s="4">
        <v>50528110</v>
      </c>
      <c r="D16" s="4">
        <v>23199239.439999998</v>
      </c>
      <c r="E16" s="4">
        <v>73727349.439999998</v>
      </c>
      <c r="F16" s="12">
        <v>0.45913530983050815</v>
      </c>
    </row>
    <row r="17" spans="1:6" ht="15" x14ac:dyDescent="0.2">
      <c r="A17" s="66" t="s">
        <v>30</v>
      </c>
      <c r="B17" s="4">
        <v>165000</v>
      </c>
      <c r="C17" s="4">
        <v>165000</v>
      </c>
      <c r="D17" s="4">
        <v>-100000</v>
      </c>
      <c r="E17" s="4">
        <v>65000</v>
      </c>
      <c r="F17" s="12">
        <v>-0.60606060606060608</v>
      </c>
    </row>
    <row r="18" spans="1:6" ht="15" x14ac:dyDescent="0.2">
      <c r="A18" s="66" t="s">
        <v>34</v>
      </c>
      <c r="B18" s="4">
        <v>1100000</v>
      </c>
      <c r="C18" s="4">
        <v>1100000</v>
      </c>
      <c r="D18" s="4">
        <v>-88873.1</v>
      </c>
      <c r="E18" s="4">
        <v>1011126.9</v>
      </c>
      <c r="F18" s="12">
        <v>-8.0793727272727281E-2</v>
      </c>
    </row>
    <row r="19" spans="1:6" ht="15" x14ac:dyDescent="0.2">
      <c r="A19" s="66" t="s">
        <v>36</v>
      </c>
      <c r="B19" s="4">
        <v>4000</v>
      </c>
      <c r="C19" s="4">
        <v>4000</v>
      </c>
      <c r="D19" s="4">
        <v>-1725</v>
      </c>
      <c r="E19" s="4">
        <v>2275</v>
      </c>
      <c r="F19" s="12">
        <v>-0.43125000000000002</v>
      </c>
    </row>
    <row r="20" spans="1:6" ht="15" x14ac:dyDescent="0.2">
      <c r="A20" s="66" t="s">
        <v>38</v>
      </c>
      <c r="B20" s="4">
        <v>6530000</v>
      </c>
      <c r="C20" s="4">
        <v>6530000</v>
      </c>
      <c r="D20" s="4">
        <v>4016177.03</v>
      </c>
      <c r="E20" s="4">
        <v>10546177.029999999</v>
      </c>
      <c r="F20" s="12">
        <v>0.61503476722817763</v>
      </c>
    </row>
    <row r="21" spans="1:6" ht="15" x14ac:dyDescent="0.2">
      <c r="A21" s="66" t="s">
        <v>40</v>
      </c>
      <c r="B21" s="4">
        <v>10</v>
      </c>
      <c r="C21" s="4">
        <v>10</v>
      </c>
      <c r="D21" s="4">
        <v>78.5</v>
      </c>
      <c r="E21" s="4">
        <v>88.5</v>
      </c>
      <c r="F21" s="12">
        <v>7.85</v>
      </c>
    </row>
    <row r="22" spans="1:6" ht="15" x14ac:dyDescent="0.2">
      <c r="A22" s="66" t="s">
        <v>42</v>
      </c>
      <c r="B22" s="4">
        <v>600000</v>
      </c>
      <c r="C22" s="4">
        <v>600000</v>
      </c>
      <c r="D22" s="4">
        <v>200000</v>
      </c>
      <c r="E22" s="4">
        <v>800000</v>
      </c>
      <c r="F22" s="12">
        <v>0.33333333333333331</v>
      </c>
    </row>
    <row r="23" spans="1:6" ht="15" x14ac:dyDescent="0.2">
      <c r="A23" s="66" t="s">
        <v>44</v>
      </c>
      <c r="B23" s="4">
        <v>100000</v>
      </c>
      <c r="C23" s="4">
        <v>100000</v>
      </c>
      <c r="D23" s="4">
        <v>190085</v>
      </c>
      <c r="E23" s="4">
        <v>290085</v>
      </c>
      <c r="F23" s="12">
        <v>1.9008499999999999</v>
      </c>
    </row>
    <row r="24" spans="1:6" ht="15" x14ac:dyDescent="0.2">
      <c r="A24" s="66" t="s">
        <v>46</v>
      </c>
      <c r="B24" s="4">
        <v>1000</v>
      </c>
      <c r="C24" s="4">
        <v>1000</v>
      </c>
      <c r="D24" s="4">
        <v>455.58</v>
      </c>
      <c r="E24" s="4">
        <v>1455.58</v>
      </c>
      <c r="F24" s="12">
        <v>0.45557999999999998</v>
      </c>
    </row>
    <row r="25" spans="1:6" ht="15" x14ac:dyDescent="0.2">
      <c r="A25" s="66" t="s">
        <v>48</v>
      </c>
      <c r="B25" s="4">
        <v>1150000</v>
      </c>
      <c r="C25" s="4">
        <v>1150000</v>
      </c>
      <c r="D25" s="4">
        <v>79611.48</v>
      </c>
      <c r="E25" s="4">
        <v>1229611.48</v>
      </c>
      <c r="F25" s="12">
        <v>6.9227373913043469E-2</v>
      </c>
    </row>
    <row r="26" spans="1:6" ht="15" x14ac:dyDescent="0.2">
      <c r="A26" s="66" t="s">
        <v>50</v>
      </c>
      <c r="B26" s="4">
        <v>45000</v>
      </c>
      <c r="C26" s="4">
        <v>45000</v>
      </c>
      <c r="D26" s="4">
        <v>4897.5</v>
      </c>
      <c r="E26" s="4">
        <v>49897.5</v>
      </c>
      <c r="F26" s="12">
        <v>0.10883333333333334</v>
      </c>
    </row>
    <row r="27" spans="1:6" ht="15" x14ac:dyDescent="0.2">
      <c r="A27" s="66" t="s">
        <v>52</v>
      </c>
      <c r="B27" s="4">
        <v>19500000</v>
      </c>
      <c r="C27" s="4">
        <v>19500000</v>
      </c>
      <c r="D27" s="4">
        <v>-2682482.19</v>
      </c>
      <c r="E27" s="4">
        <v>16817517.810000002</v>
      </c>
      <c r="F27" s="12">
        <v>-0.13756318923076924</v>
      </c>
    </row>
    <row r="28" spans="1:6" ht="15" x14ac:dyDescent="0.2">
      <c r="A28" s="66" t="s">
        <v>54</v>
      </c>
      <c r="B28" s="4">
        <v>10000</v>
      </c>
      <c r="C28" s="4">
        <v>10000</v>
      </c>
      <c r="D28" s="4">
        <v>3000</v>
      </c>
      <c r="E28" s="4">
        <v>13000</v>
      </c>
      <c r="F28" s="12">
        <v>0.3</v>
      </c>
    </row>
    <row r="29" spans="1:6" ht="15" x14ac:dyDescent="0.2">
      <c r="A29" s="66" t="s">
        <v>56</v>
      </c>
      <c r="B29" s="4">
        <v>520000</v>
      </c>
      <c r="C29" s="4">
        <v>520000</v>
      </c>
      <c r="D29" s="4">
        <v>-97630.2</v>
      </c>
      <c r="E29" s="4">
        <v>422369.8</v>
      </c>
      <c r="F29" s="12">
        <v>-0.1877503846153846</v>
      </c>
    </row>
    <row r="30" spans="1:6" ht="15" x14ac:dyDescent="0.2">
      <c r="A30" s="66" t="s">
        <v>58</v>
      </c>
      <c r="B30" s="4">
        <v>800000</v>
      </c>
      <c r="C30" s="4">
        <v>800000</v>
      </c>
      <c r="D30" s="4">
        <v>93012.75</v>
      </c>
      <c r="E30" s="4">
        <v>893012.75</v>
      </c>
      <c r="F30" s="12">
        <v>0.1162659375</v>
      </c>
    </row>
    <row r="31" spans="1:6" ht="15" x14ac:dyDescent="0.2">
      <c r="A31" s="66" t="s">
        <v>60</v>
      </c>
      <c r="B31" s="4">
        <v>800</v>
      </c>
      <c r="C31" s="4">
        <v>800</v>
      </c>
      <c r="D31" s="4">
        <v>1768.6</v>
      </c>
      <c r="E31" s="4">
        <v>2568.6</v>
      </c>
      <c r="F31" s="12">
        <v>2.21075</v>
      </c>
    </row>
    <row r="32" spans="1:6" ht="15" x14ac:dyDescent="0.2">
      <c r="A32" s="66" t="s">
        <v>62</v>
      </c>
      <c r="B32" s="4">
        <v>300</v>
      </c>
      <c r="C32" s="4">
        <v>300</v>
      </c>
      <c r="D32" s="4">
        <v>5.81</v>
      </c>
      <c r="E32" s="4">
        <v>305.81</v>
      </c>
      <c r="F32" s="12">
        <v>1.9366666666666664E-2</v>
      </c>
    </row>
    <row r="33" spans="1:6" ht="15" x14ac:dyDescent="0.2">
      <c r="A33" s="66" t="s">
        <v>64</v>
      </c>
      <c r="B33" s="4">
        <v>2000</v>
      </c>
      <c r="C33" s="4">
        <v>2000</v>
      </c>
      <c r="D33" s="4">
        <v>295.10000000000002</v>
      </c>
      <c r="E33" s="4">
        <v>2295.1</v>
      </c>
      <c r="F33" s="12">
        <v>0.14755000000000001</v>
      </c>
    </row>
    <row r="34" spans="1:6" ht="15" x14ac:dyDescent="0.2">
      <c r="A34" s="66" t="s">
        <v>66</v>
      </c>
      <c r="B34" s="4">
        <v>20000000</v>
      </c>
      <c r="C34" s="4">
        <v>20000000</v>
      </c>
      <c r="D34" s="4">
        <v>21580562.579999998</v>
      </c>
      <c r="E34" s="4">
        <v>41580562.579999998</v>
      </c>
      <c r="F34" s="12">
        <v>1.0790281289999999</v>
      </c>
    </row>
    <row r="35" spans="1:6" ht="15" x14ac:dyDescent="0.2">
      <c r="A35" s="63" t="s">
        <v>68</v>
      </c>
      <c r="B35" s="4">
        <v>1000000</v>
      </c>
      <c r="C35" s="4">
        <v>1000000</v>
      </c>
      <c r="D35" s="4">
        <v>400145</v>
      </c>
      <c r="E35" s="4">
        <v>1400145</v>
      </c>
      <c r="F35" s="12">
        <v>0.40014499999999997</v>
      </c>
    </row>
    <row r="36" spans="1:6" ht="15" x14ac:dyDescent="0.2">
      <c r="A36" s="66" t="s">
        <v>69</v>
      </c>
      <c r="B36" s="4">
        <v>1000000</v>
      </c>
      <c r="C36" s="4">
        <v>1000000</v>
      </c>
      <c r="D36" s="4">
        <v>400145</v>
      </c>
      <c r="E36" s="4">
        <v>1400145</v>
      </c>
      <c r="F36" s="12">
        <v>0.40014499999999997</v>
      </c>
    </row>
    <row r="37" spans="1:6" ht="15" x14ac:dyDescent="0.2">
      <c r="A37" s="63" t="s">
        <v>71</v>
      </c>
      <c r="B37" s="4">
        <v>32840500</v>
      </c>
      <c r="C37" s="4">
        <v>32840500</v>
      </c>
      <c r="D37" s="4">
        <v>4468822.46</v>
      </c>
      <c r="E37" s="4">
        <v>37309322.460000001</v>
      </c>
      <c r="F37" s="12">
        <v>0.13607656582573346</v>
      </c>
    </row>
    <row r="38" spans="1:6" ht="15" x14ac:dyDescent="0.2">
      <c r="A38" s="66" t="s">
        <v>72</v>
      </c>
      <c r="B38" s="4">
        <v>0</v>
      </c>
      <c r="C38" s="4">
        <v>0</v>
      </c>
      <c r="D38" s="4">
        <v>914729</v>
      </c>
      <c r="E38" s="4">
        <v>914729</v>
      </c>
      <c r="F38" s="12">
        <v>0</v>
      </c>
    </row>
    <row r="39" spans="1:6" ht="15" x14ac:dyDescent="0.2">
      <c r="A39" s="66" t="s">
        <v>74</v>
      </c>
      <c r="B39" s="4">
        <v>500</v>
      </c>
      <c r="C39" s="4">
        <v>500</v>
      </c>
      <c r="D39" s="4">
        <v>5354.92</v>
      </c>
      <c r="E39" s="4">
        <v>5854.92</v>
      </c>
      <c r="F39" s="12">
        <v>10.70984</v>
      </c>
    </row>
    <row r="40" spans="1:6" ht="15" x14ac:dyDescent="0.2">
      <c r="A40" s="66" t="s">
        <v>76</v>
      </c>
      <c r="B40" s="4">
        <v>40000</v>
      </c>
      <c r="C40" s="4">
        <v>40000</v>
      </c>
      <c r="D40" s="4">
        <v>100334.89</v>
      </c>
      <c r="E40" s="4">
        <v>140334.89000000001</v>
      </c>
      <c r="F40" s="12">
        <v>2.5083722499999999</v>
      </c>
    </row>
    <row r="41" spans="1:6" ht="15" x14ac:dyDescent="0.2">
      <c r="A41" s="66" t="s">
        <v>80</v>
      </c>
      <c r="B41" s="4">
        <v>0</v>
      </c>
      <c r="C41" s="4">
        <v>0</v>
      </c>
      <c r="D41" s="4">
        <v>0</v>
      </c>
      <c r="E41" s="4">
        <v>0</v>
      </c>
      <c r="F41" s="12">
        <v>0</v>
      </c>
    </row>
    <row r="42" spans="1:6" ht="15" x14ac:dyDescent="0.2">
      <c r="A42" s="66" t="s">
        <v>82</v>
      </c>
      <c r="B42" s="4">
        <v>3000000</v>
      </c>
      <c r="C42" s="4">
        <v>3000000</v>
      </c>
      <c r="D42" s="4">
        <v>2932664.75</v>
      </c>
      <c r="E42" s="4">
        <v>5932664.75</v>
      </c>
      <c r="F42" s="12">
        <v>0.97755491666666672</v>
      </c>
    </row>
    <row r="43" spans="1:6" ht="15" x14ac:dyDescent="0.2">
      <c r="A43" s="66" t="s">
        <v>84</v>
      </c>
      <c r="B43" s="4">
        <v>3000000</v>
      </c>
      <c r="C43" s="4">
        <v>3000000</v>
      </c>
      <c r="D43" s="4">
        <v>2260902.98</v>
      </c>
      <c r="E43" s="4">
        <v>5260902.9800000004</v>
      </c>
      <c r="F43" s="12">
        <v>0.75363432666666663</v>
      </c>
    </row>
    <row r="44" spans="1:6" ht="15" x14ac:dyDescent="0.2">
      <c r="A44" s="66" t="s">
        <v>86</v>
      </c>
      <c r="B44" s="4">
        <v>300000</v>
      </c>
      <c r="C44" s="4">
        <v>300000</v>
      </c>
      <c r="D44" s="4">
        <v>413791.66</v>
      </c>
      <c r="E44" s="4">
        <v>713791.66</v>
      </c>
      <c r="F44" s="12">
        <v>1.3793055333333333</v>
      </c>
    </row>
    <row r="45" spans="1:6" ht="15" x14ac:dyDescent="0.2">
      <c r="A45" s="66" t="s">
        <v>90</v>
      </c>
      <c r="B45" s="4">
        <v>0</v>
      </c>
      <c r="C45" s="4">
        <v>0</v>
      </c>
      <c r="D45" s="4">
        <v>7275</v>
      </c>
      <c r="E45" s="4">
        <v>7275</v>
      </c>
      <c r="F45" s="12">
        <v>0</v>
      </c>
    </row>
    <row r="46" spans="1:6" ht="15" x14ac:dyDescent="0.2">
      <c r="A46" s="66" t="s">
        <v>100</v>
      </c>
      <c r="B46" s="4">
        <v>24500000</v>
      </c>
      <c r="C46" s="4">
        <v>24500000</v>
      </c>
      <c r="D46" s="4">
        <v>-1972508.74</v>
      </c>
      <c r="E46" s="4">
        <v>22527491.260000002</v>
      </c>
      <c r="F46" s="12">
        <v>-8.0510560816326529E-2</v>
      </c>
    </row>
    <row r="47" spans="1:6" ht="15" x14ac:dyDescent="0.2">
      <c r="A47" s="66" t="s">
        <v>104</v>
      </c>
      <c r="B47" s="4">
        <v>2000000</v>
      </c>
      <c r="C47" s="4">
        <v>2000000</v>
      </c>
      <c r="D47" s="4">
        <v>-193722</v>
      </c>
      <c r="E47" s="4">
        <v>1806278</v>
      </c>
      <c r="F47" s="12">
        <v>-9.6861000000000003E-2</v>
      </c>
    </row>
    <row r="48" spans="1:6" ht="15" x14ac:dyDescent="0.2">
      <c r="A48" s="63" t="s">
        <v>110</v>
      </c>
      <c r="B48" s="4">
        <v>0</v>
      </c>
      <c r="C48" s="4">
        <v>1821675.02</v>
      </c>
      <c r="D48" s="4">
        <v>2942125.51</v>
      </c>
      <c r="E48" s="4">
        <v>4763800.53</v>
      </c>
      <c r="F48" s="12">
        <v>1.6150660670529478</v>
      </c>
    </row>
    <row r="49" spans="1:6" ht="15" x14ac:dyDescent="0.2">
      <c r="A49" s="66" t="s">
        <v>111</v>
      </c>
      <c r="B49" s="4">
        <v>0</v>
      </c>
      <c r="C49" s="4">
        <v>1821675.02</v>
      </c>
      <c r="D49" s="4">
        <v>2942125.51</v>
      </c>
      <c r="E49" s="4">
        <v>4763800.53</v>
      </c>
      <c r="F49" s="12">
        <v>1.6150660670529478</v>
      </c>
    </row>
    <row r="50" spans="1:6" ht="15" x14ac:dyDescent="0.2">
      <c r="A50" s="63" t="s">
        <v>113</v>
      </c>
      <c r="B50" s="4">
        <v>2260000</v>
      </c>
      <c r="C50" s="4">
        <v>2260000</v>
      </c>
      <c r="D50" s="4">
        <v>238710.68999999997</v>
      </c>
      <c r="E50" s="4">
        <v>2498710.69</v>
      </c>
      <c r="F50" s="12">
        <v>0.10562419911504424</v>
      </c>
    </row>
    <row r="51" spans="1:6" ht="15" x14ac:dyDescent="0.2">
      <c r="A51" s="66" t="s">
        <v>114</v>
      </c>
      <c r="B51" s="4">
        <v>100000</v>
      </c>
      <c r="C51" s="4">
        <v>100000</v>
      </c>
      <c r="D51" s="4">
        <v>-64000</v>
      </c>
      <c r="E51" s="4">
        <v>36000</v>
      </c>
      <c r="F51" s="12">
        <v>-0.64</v>
      </c>
    </row>
    <row r="52" spans="1:6" ht="15" x14ac:dyDescent="0.2">
      <c r="A52" s="66" t="s">
        <v>118</v>
      </c>
      <c r="B52" s="4">
        <v>60000</v>
      </c>
      <c r="C52" s="4">
        <v>60000</v>
      </c>
      <c r="D52" s="4">
        <v>5000</v>
      </c>
      <c r="E52" s="4">
        <v>65000</v>
      </c>
      <c r="F52" s="12">
        <v>8.3333333333333329E-2</v>
      </c>
    </row>
    <row r="53" spans="1:6" ht="15" x14ac:dyDescent="0.2">
      <c r="A53" s="66" t="s">
        <v>120</v>
      </c>
      <c r="B53" s="4">
        <v>300000</v>
      </c>
      <c r="C53" s="4">
        <v>300000</v>
      </c>
      <c r="D53" s="4">
        <v>257.64999999999998</v>
      </c>
      <c r="E53" s="4">
        <v>300257.65000000002</v>
      </c>
      <c r="F53" s="12">
        <v>8.588333333333333E-4</v>
      </c>
    </row>
    <row r="54" spans="1:6" ht="15" x14ac:dyDescent="0.2">
      <c r="A54" s="66" t="s">
        <v>122</v>
      </c>
      <c r="B54" s="4">
        <v>300000</v>
      </c>
      <c r="C54" s="4">
        <v>300000</v>
      </c>
      <c r="D54" s="4">
        <v>0</v>
      </c>
      <c r="E54" s="4">
        <v>300000</v>
      </c>
      <c r="F54" s="12">
        <v>0</v>
      </c>
    </row>
    <row r="55" spans="1:6" ht="15" x14ac:dyDescent="0.2">
      <c r="A55" s="66" t="s">
        <v>124</v>
      </c>
      <c r="B55" s="4">
        <v>100000</v>
      </c>
      <c r="C55" s="4">
        <v>100000</v>
      </c>
      <c r="D55" s="4">
        <v>-99000</v>
      </c>
      <c r="E55" s="4">
        <v>1000</v>
      </c>
      <c r="F55" s="12">
        <v>-0.99</v>
      </c>
    </row>
    <row r="56" spans="1:6" ht="15" x14ac:dyDescent="0.2">
      <c r="A56" s="66" t="s">
        <v>126</v>
      </c>
      <c r="B56" s="4">
        <v>1400000</v>
      </c>
      <c r="C56" s="4">
        <v>1400000</v>
      </c>
      <c r="D56" s="4">
        <v>396453.04</v>
      </c>
      <c r="E56" s="4">
        <v>1796453.04</v>
      </c>
      <c r="F56" s="12">
        <v>0.28318074285714284</v>
      </c>
    </row>
    <row r="57" spans="1:6" ht="15" x14ac:dyDescent="0.2">
      <c r="A57" s="63" t="s">
        <v>152</v>
      </c>
      <c r="B57" s="4">
        <v>8112753.7999999998</v>
      </c>
      <c r="C57" s="4">
        <v>8112753.7999999998</v>
      </c>
      <c r="D57" s="4">
        <v>-8104605.0299999993</v>
      </c>
      <c r="E57" s="4">
        <v>8148.7699999999995</v>
      </c>
      <c r="F57" s="12">
        <v>-0.99899556054566818</v>
      </c>
    </row>
    <row r="58" spans="1:6" ht="15" x14ac:dyDescent="0.2">
      <c r="A58" s="66" t="s">
        <v>153</v>
      </c>
      <c r="B58" s="4">
        <v>8112753.7999999998</v>
      </c>
      <c r="C58" s="4">
        <v>8112753.7999999998</v>
      </c>
      <c r="D58" s="4">
        <v>-8110926.0199999996</v>
      </c>
      <c r="E58" s="4">
        <v>1827.78</v>
      </c>
      <c r="F58" s="12">
        <v>-0.99977470288818571</v>
      </c>
    </row>
    <row r="59" spans="1:6" ht="15" x14ac:dyDescent="0.2">
      <c r="A59" s="66" t="s">
        <v>155</v>
      </c>
      <c r="B59" s="4">
        <v>0</v>
      </c>
      <c r="C59" s="4">
        <v>0</v>
      </c>
      <c r="D59" s="4">
        <v>6320.99</v>
      </c>
      <c r="E59" s="4">
        <v>6320.99</v>
      </c>
      <c r="F59" s="12">
        <v>0</v>
      </c>
    </row>
    <row r="60" spans="1:6" ht="15" x14ac:dyDescent="0.2">
      <c r="A60" s="63" t="s">
        <v>157</v>
      </c>
      <c r="B60" s="4">
        <v>295035328.06999999</v>
      </c>
      <c r="C60" s="4">
        <v>295077728.84999996</v>
      </c>
      <c r="D60" s="4">
        <v>791957.41</v>
      </c>
      <c r="E60" s="4">
        <v>295869686.25999999</v>
      </c>
      <c r="F60" s="12">
        <v>2.6838942169118579E-3</v>
      </c>
    </row>
    <row r="61" spans="1:6" ht="15" x14ac:dyDescent="0.2">
      <c r="A61" s="66" t="s">
        <v>158</v>
      </c>
      <c r="B61" s="4">
        <v>290678500.00999999</v>
      </c>
      <c r="C61" s="4">
        <v>290678500.00999999</v>
      </c>
      <c r="D61" s="4">
        <v>0</v>
      </c>
      <c r="E61" s="4">
        <v>290678500.00999999</v>
      </c>
      <c r="F61" s="12">
        <v>0</v>
      </c>
    </row>
    <row r="62" spans="1:6" ht="15" x14ac:dyDescent="0.2">
      <c r="A62" s="66" t="s">
        <v>162</v>
      </c>
      <c r="B62" s="4">
        <v>0</v>
      </c>
      <c r="C62" s="4">
        <v>0</v>
      </c>
      <c r="D62" s="4">
        <v>791957.41</v>
      </c>
      <c r="E62" s="4">
        <v>791957.41</v>
      </c>
      <c r="F62" s="12">
        <v>0</v>
      </c>
    </row>
    <row r="63" spans="1:6" ht="15" x14ac:dyDescent="0.2">
      <c r="A63" s="66" t="s">
        <v>164</v>
      </c>
      <c r="B63" s="4">
        <v>0</v>
      </c>
      <c r="C63" s="4">
        <v>42400.78</v>
      </c>
      <c r="D63" s="4">
        <v>0</v>
      </c>
      <c r="E63" s="4">
        <v>42400.78</v>
      </c>
      <c r="F63" s="12">
        <v>0</v>
      </c>
    </row>
    <row r="64" spans="1:6" ht="15" x14ac:dyDescent="0.2">
      <c r="A64" s="66" t="s">
        <v>168</v>
      </c>
      <c r="B64" s="4">
        <v>4356828.0599999996</v>
      </c>
      <c r="C64" s="4">
        <v>4356828.0599999996</v>
      </c>
      <c r="D64" s="4">
        <v>0</v>
      </c>
      <c r="E64" s="4">
        <v>4356828.0600000005</v>
      </c>
      <c r="F64" s="12">
        <v>0</v>
      </c>
    </row>
    <row r="65" spans="1:6" ht="15" x14ac:dyDescent="0.2">
      <c r="A65" s="63" t="s">
        <v>179</v>
      </c>
      <c r="B65" s="4">
        <v>18000000</v>
      </c>
      <c r="C65" s="4">
        <v>18000000</v>
      </c>
      <c r="D65" s="4">
        <v>53716167.859999999</v>
      </c>
      <c r="E65" s="4">
        <v>71716167.859999999</v>
      </c>
      <c r="F65" s="12">
        <v>2.9842315477777777</v>
      </c>
    </row>
    <row r="66" spans="1:6" ht="15" x14ac:dyDescent="0.2">
      <c r="A66" s="66" t="s">
        <v>180</v>
      </c>
      <c r="B66" s="4">
        <v>18000000</v>
      </c>
      <c r="C66" s="4">
        <v>18000000</v>
      </c>
      <c r="D66" s="4">
        <v>53716167.859999999</v>
      </c>
      <c r="E66" s="4">
        <v>71716167.859999999</v>
      </c>
      <c r="F66" s="12">
        <v>2.9842315477777777</v>
      </c>
    </row>
    <row r="67" spans="1:6" ht="15" x14ac:dyDescent="0.2">
      <c r="A67" s="63" t="s">
        <v>184</v>
      </c>
      <c r="B67" s="4">
        <v>21252278.239999998</v>
      </c>
      <c r="C67" s="4">
        <v>21252278.239999998</v>
      </c>
      <c r="D67" s="4">
        <v>-8301996.0899999999</v>
      </c>
      <c r="E67" s="4">
        <v>12950282.15</v>
      </c>
      <c r="F67" s="12">
        <v>-0.3906402878903773</v>
      </c>
    </row>
    <row r="68" spans="1:6" ht="15" x14ac:dyDescent="0.2">
      <c r="A68" s="66" t="s">
        <v>185</v>
      </c>
      <c r="B68" s="4">
        <v>16213177.779999999</v>
      </c>
      <c r="C68" s="4">
        <v>16213177.779999999</v>
      </c>
      <c r="D68" s="4">
        <v>-6766668.71</v>
      </c>
      <c r="E68" s="4">
        <v>9446509.0700000003</v>
      </c>
      <c r="F68" s="12">
        <v>-0.41735610389390304</v>
      </c>
    </row>
    <row r="69" spans="1:6" ht="15" x14ac:dyDescent="0.2">
      <c r="A69" s="66" t="s">
        <v>187</v>
      </c>
      <c r="B69" s="4">
        <v>4385368.5600000005</v>
      </c>
      <c r="C69" s="4">
        <v>4385368.5600000005</v>
      </c>
      <c r="D69" s="4">
        <v>-1157193.22</v>
      </c>
      <c r="E69" s="4">
        <v>3228175.34</v>
      </c>
      <c r="F69" s="12">
        <v>-0.2638759329272885</v>
      </c>
    </row>
    <row r="70" spans="1:6" ht="15" x14ac:dyDescent="0.2">
      <c r="A70" s="66" t="s">
        <v>189</v>
      </c>
      <c r="B70" s="4">
        <v>653731.9</v>
      </c>
      <c r="C70" s="4">
        <v>653731.9</v>
      </c>
      <c r="D70" s="4">
        <v>-378134.16</v>
      </c>
      <c r="E70" s="4">
        <v>275597.74</v>
      </c>
      <c r="F70" s="12">
        <v>-0.57842390741525684</v>
      </c>
    </row>
    <row r="71" spans="1:6" ht="15" x14ac:dyDescent="0.2">
      <c r="A71" s="63" t="s">
        <v>202</v>
      </c>
      <c r="B71" s="4">
        <v>569842739.4799999</v>
      </c>
      <c r="C71" s="4">
        <v>571706815.27999985</v>
      </c>
      <c r="D71" s="4">
        <v>102664815.8</v>
      </c>
      <c r="E71" s="4">
        <v>674371631.07999992</v>
      </c>
      <c r="F71" s="12">
        <v>0.1795759872999218</v>
      </c>
    </row>
    <row r="74" spans="1:6" ht="13.5" thickBot="1" x14ac:dyDescent="0.25"/>
    <row r="75" spans="1:6" ht="61.5" customHeight="1" thickBot="1" x14ac:dyDescent="0.25">
      <c r="A75" s="71" t="s">
        <v>248</v>
      </c>
      <c r="B75" s="87"/>
      <c r="C75" s="87"/>
      <c r="D75" s="87"/>
      <c r="E75" s="87"/>
      <c r="F75" s="88"/>
    </row>
    <row r="76" spans="1:6" ht="15" x14ac:dyDescent="0.2">
      <c r="A76" s="3"/>
      <c r="B76" s="4"/>
      <c r="C76" s="4"/>
      <c r="D76" s="4"/>
      <c r="E76" s="4"/>
      <c r="F76" s="12"/>
    </row>
    <row r="77" spans="1:6" ht="60" x14ac:dyDescent="0.2">
      <c r="A77" s="65" t="s">
        <v>216</v>
      </c>
      <c r="B77" s="64" t="s">
        <v>209</v>
      </c>
      <c r="C77" s="64" t="s">
        <v>211</v>
      </c>
      <c r="D77" s="64" t="s">
        <v>226</v>
      </c>
      <c r="E77" s="64" t="s">
        <v>227</v>
      </c>
      <c r="F77" s="67" t="s">
        <v>255</v>
      </c>
    </row>
    <row r="78" spans="1:6" ht="15" x14ac:dyDescent="0.2">
      <c r="A78" s="63" t="s">
        <v>157</v>
      </c>
      <c r="B78" s="4">
        <v>9182255.6899999995</v>
      </c>
      <c r="C78" s="4">
        <v>9182255.6899999995</v>
      </c>
      <c r="D78" s="4">
        <v>1331220.05</v>
      </c>
      <c r="E78" s="4">
        <v>10513475.74</v>
      </c>
      <c r="F78" s="12">
        <v>0.14497745379164018</v>
      </c>
    </row>
    <row r="79" spans="1:6" ht="15" x14ac:dyDescent="0.2">
      <c r="A79" s="66" t="s">
        <v>168</v>
      </c>
      <c r="B79" s="4">
        <v>9182255.6899999995</v>
      </c>
      <c r="C79" s="4">
        <v>9182255.6899999995</v>
      </c>
      <c r="D79" s="4">
        <v>1331220.05</v>
      </c>
      <c r="E79" s="4">
        <v>10513475.74</v>
      </c>
      <c r="F79" s="12">
        <v>0.14497745379164018</v>
      </c>
    </row>
    <row r="80" spans="1:6" ht="15" x14ac:dyDescent="0.2">
      <c r="A80" s="63" t="s">
        <v>174</v>
      </c>
      <c r="B80" s="4">
        <v>76143777.180000007</v>
      </c>
      <c r="C80" s="4">
        <v>76143777.180000007</v>
      </c>
      <c r="D80" s="4">
        <v>14979952.209999993</v>
      </c>
      <c r="E80" s="4">
        <v>91123729.390000001</v>
      </c>
      <c r="F80" s="12">
        <v>0.19673245490026256</v>
      </c>
    </row>
    <row r="81" spans="1:6" ht="15" x14ac:dyDescent="0.2">
      <c r="A81" s="66" t="s">
        <v>175</v>
      </c>
      <c r="B81" s="4">
        <v>76143777.180000007</v>
      </c>
      <c r="C81" s="4">
        <v>76143777.180000007</v>
      </c>
      <c r="D81" s="4">
        <v>14979952.209999993</v>
      </c>
      <c r="E81" s="4">
        <v>91123729.390000001</v>
      </c>
      <c r="F81" s="12">
        <v>0.19673245490026256</v>
      </c>
    </row>
    <row r="82" spans="1:6" ht="15" x14ac:dyDescent="0.2">
      <c r="A82" s="63" t="s">
        <v>179</v>
      </c>
      <c r="B82" s="4">
        <v>19140646.75</v>
      </c>
      <c r="C82" s="4">
        <v>19140646.75</v>
      </c>
      <c r="D82" s="4">
        <v>749143.4</v>
      </c>
      <c r="E82" s="4">
        <v>19889790.149999999</v>
      </c>
      <c r="F82" s="12">
        <v>3.9138876015252726E-2</v>
      </c>
    </row>
    <row r="83" spans="1:6" ht="15" x14ac:dyDescent="0.2">
      <c r="A83" s="66" t="s">
        <v>182</v>
      </c>
      <c r="B83" s="4">
        <v>19140646.75</v>
      </c>
      <c r="C83" s="4">
        <v>19140646.75</v>
      </c>
      <c r="D83" s="4">
        <v>749143.4</v>
      </c>
      <c r="E83" s="4">
        <v>19889790.149999999</v>
      </c>
      <c r="F83" s="12">
        <v>3.9138876015252726E-2</v>
      </c>
    </row>
    <row r="84" spans="1:6" ht="15" x14ac:dyDescent="0.2">
      <c r="A84" s="63" t="s">
        <v>184</v>
      </c>
      <c r="B84" s="4">
        <v>81108906.969999999</v>
      </c>
      <c r="C84" s="4">
        <v>81108906.969999999</v>
      </c>
      <c r="D84" s="4">
        <v>159082023.07000002</v>
      </c>
      <c r="E84" s="4">
        <v>240190930.04000002</v>
      </c>
      <c r="F84" s="12">
        <v>1.9613385140159783</v>
      </c>
    </row>
    <row r="85" spans="1:6" ht="15" x14ac:dyDescent="0.2">
      <c r="A85" s="66" t="s">
        <v>187</v>
      </c>
      <c r="B85" s="4">
        <v>6207707.8499999996</v>
      </c>
      <c r="C85" s="4">
        <v>6207707.8499999996</v>
      </c>
      <c r="D85" s="4">
        <v>152748865.58000001</v>
      </c>
      <c r="E85" s="4">
        <v>158956573.43000001</v>
      </c>
      <c r="F85" s="12">
        <v>24.606323182557638</v>
      </c>
    </row>
    <row r="86" spans="1:6" ht="15" x14ac:dyDescent="0.2">
      <c r="A86" s="66" t="s">
        <v>189</v>
      </c>
      <c r="B86" s="4">
        <v>74901199.120000005</v>
      </c>
      <c r="C86" s="4">
        <v>74901199.120000005</v>
      </c>
      <c r="D86" s="4">
        <v>6333157.4900000002</v>
      </c>
      <c r="E86" s="4">
        <v>81234356.610000014</v>
      </c>
      <c r="F86" s="12">
        <v>8.4553485984297544E-2</v>
      </c>
    </row>
    <row r="87" spans="1:6" ht="15" x14ac:dyDescent="0.2">
      <c r="A87" s="63" t="s">
        <v>202</v>
      </c>
      <c r="B87" s="4">
        <v>185575586.59</v>
      </c>
      <c r="C87" s="4">
        <v>185575586.59</v>
      </c>
      <c r="D87" s="4">
        <v>176142338.73000002</v>
      </c>
      <c r="E87" s="4">
        <v>361717925.32000005</v>
      </c>
      <c r="F87" s="12">
        <v>0.94916762472188076</v>
      </c>
    </row>
    <row r="90" spans="1:6" ht="19.5" customHeight="1" thickBot="1" x14ac:dyDescent="0.25">
      <c r="A90" s="41" t="s">
        <v>202</v>
      </c>
      <c r="B90" s="42">
        <f>+GETPIVOTDATA(" Asignación inicial",$A$77)+GETPIVOTDATA(" Asignación inicial",$A$4)</f>
        <v>755418326.06999993</v>
      </c>
      <c r="C90" s="42">
        <f>+GETPIVOTDATA(" Codificado Actual ",$A$77)+GETPIVOTDATA(" Codificado Actual ",$A$4)</f>
        <v>757282401.86999989</v>
      </c>
      <c r="D90" s="42">
        <f>+GETPIVOTDATA(" Reforma Presupuestaria 2021",$A$77)+GETPIVOTDATA(" Reforma Presupuestaria 2021",$A$4)</f>
        <v>278807154.53000003</v>
      </c>
      <c r="E90" s="42">
        <f>+GETPIVOTDATA(" Codificado con Reforma Presupuestaria 2021",$A$77)+GETPIVOTDATA(" Codificado con Reforma Presupuestaria 2021",$A$4)</f>
        <v>1036089556.4</v>
      </c>
      <c r="F90" s="43">
        <f>+D90/C90</f>
        <v>0.36816800950547102</v>
      </c>
    </row>
  </sheetData>
  <mergeCells count="2">
    <mergeCell ref="A2:F2"/>
    <mergeCell ref="A75:F7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116"/>
  <sheetViews>
    <sheetView topLeftCell="G1" workbookViewId="0">
      <pane ySplit="1" topLeftCell="A103" activePane="bottomLeft" state="frozen"/>
      <selection activeCell="B27" sqref="B27"/>
      <selection pane="bottomLeft" activeCell="B27" sqref="B27"/>
    </sheetView>
  </sheetViews>
  <sheetFormatPr baseColWidth="10" defaultColWidth="9.140625" defaultRowHeight="15" x14ac:dyDescent="0.2"/>
  <cols>
    <col min="1" max="1" width="10.85546875" style="3" customWidth="1"/>
    <col min="2" max="2" width="20.28515625" style="3" customWidth="1"/>
    <col min="3" max="3" width="11.42578125" style="3" customWidth="1"/>
    <col min="4" max="4" width="8" style="3" customWidth="1"/>
    <col min="5" max="5" width="7.28515625" style="3" customWidth="1"/>
    <col min="6" max="6" width="15" style="3" customWidth="1"/>
    <col min="7" max="7" width="14.85546875" style="3" customWidth="1"/>
    <col min="8" max="8" width="4.7109375" style="3" customWidth="1"/>
    <col min="9" max="9" width="9.28515625" style="3" customWidth="1"/>
    <col min="10" max="10" width="20.140625" style="4" bestFit="1" customWidth="1"/>
    <col min="11" max="11" width="15" style="4" bestFit="1" customWidth="1"/>
    <col min="12" max="13" width="17.7109375" style="4" bestFit="1" customWidth="1"/>
    <col min="14" max="14" width="19.7109375" style="4" bestFit="1" customWidth="1"/>
    <col min="15" max="15" width="17.5703125" style="4" customWidth="1"/>
    <col min="16" max="17" width="17.42578125" style="4" customWidth="1"/>
    <col min="18" max="18" width="9.28515625" style="3" bestFit="1" customWidth="1"/>
    <col min="19" max="16384" width="9.140625" style="3"/>
  </cols>
  <sheetData>
    <row r="1" spans="1:18" s="10" customFormat="1" ht="75" x14ac:dyDescent="0.2">
      <c r="A1" s="8" t="s">
        <v>190</v>
      </c>
      <c r="B1" s="8" t="s">
        <v>191</v>
      </c>
      <c r="C1" s="8" t="s">
        <v>192</v>
      </c>
      <c r="D1" s="8" t="s">
        <v>193</v>
      </c>
      <c r="E1" s="8" t="s">
        <v>194</v>
      </c>
      <c r="F1" s="8" t="s">
        <v>195</v>
      </c>
      <c r="G1" s="8" t="s">
        <v>196</v>
      </c>
      <c r="H1" s="8" t="s">
        <v>197</v>
      </c>
      <c r="I1" s="8" t="s">
        <v>198</v>
      </c>
      <c r="J1" s="9" t="s">
        <v>199</v>
      </c>
      <c r="K1" s="9" t="s">
        <v>200</v>
      </c>
      <c r="L1" s="9" t="s">
        <v>203</v>
      </c>
      <c r="M1" s="9" t="s">
        <v>207</v>
      </c>
      <c r="N1" s="9" t="s">
        <v>208</v>
      </c>
      <c r="O1" s="9" t="s">
        <v>204</v>
      </c>
      <c r="P1" s="9" t="s">
        <v>205</v>
      </c>
      <c r="Q1" s="9" t="s">
        <v>206</v>
      </c>
    </row>
    <row r="2" spans="1:18" hidden="1" x14ac:dyDescent="0.2">
      <c r="A2" s="3" t="s">
        <v>0</v>
      </c>
      <c r="B2" s="3" t="s">
        <v>1</v>
      </c>
      <c r="C2" s="3" t="s">
        <v>2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>
        <v>12000000</v>
      </c>
      <c r="K2" s="4">
        <v>0</v>
      </c>
      <c r="L2" s="4">
        <f>+J2+K2</f>
        <v>12000000</v>
      </c>
      <c r="M2" s="4">
        <v>3447594.2</v>
      </c>
      <c r="N2" s="4">
        <v>15447594.199999999</v>
      </c>
      <c r="O2" s="4">
        <v>18767842.390000001</v>
      </c>
      <c r="P2" s="4">
        <v>18767842.390000001</v>
      </c>
      <c r="Q2" s="4">
        <v>-3320248.19</v>
      </c>
    </row>
    <row r="3" spans="1:18" hidden="1" x14ac:dyDescent="0.2">
      <c r="A3" s="3" t="s">
        <v>0</v>
      </c>
      <c r="B3" s="3" t="s">
        <v>1</v>
      </c>
      <c r="C3" s="3" t="s">
        <v>2</v>
      </c>
      <c r="D3" s="3" t="s">
        <v>2</v>
      </c>
      <c r="E3" s="3" t="s">
        <v>8</v>
      </c>
      <c r="F3" s="3" t="s">
        <v>4</v>
      </c>
      <c r="G3" s="3" t="s">
        <v>9</v>
      </c>
      <c r="H3" s="3" t="s">
        <v>6</v>
      </c>
      <c r="I3" s="3" t="s">
        <v>7</v>
      </c>
      <c r="J3" s="4">
        <v>53079994.140000001</v>
      </c>
      <c r="K3" s="4">
        <v>0</v>
      </c>
      <c r="L3" s="4">
        <f t="shared" ref="L3:L66" si="0">+J3+K3</f>
        <v>53079994.140000001</v>
      </c>
      <c r="M3" s="4">
        <v>9760180.0399999991</v>
      </c>
      <c r="N3" s="4">
        <v>62840174.18</v>
      </c>
      <c r="O3" s="4">
        <v>56302253.68</v>
      </c>
      <c r="P3" s="4">
        <v>56302253.68</v>
      </c>
      <c r="Q3" s="4">
        <v>6537920.5</v>
      </c>
    </row>
    <row r="4" spans="1:18" hidden="1" x14ac:dyDescent="0.2">
      <c r="A4" s="3" t="s">
        <v>0</v>
      </c>
      <c r="B4" s="3" t="s">
        <v>1</v>
      </c>
      <c r="C4" s="3" t="s">
        <v>2</v>
      </c>
      <c r="D4" s="3" t="s">
        <v>2</v>
      </c>
      <c r="E4" s="3" t="s">
        <v>10</v>
      </c>
      <c r="F4" s="3" t="s">
        <v>4</v>
      </c>
      <c r="G4" s="3" t="s">
        <v>11</v>
      </c>
      <c r="H4" s="3" t="s">
        <v>6</v>
      </c>
      <c r="I4" s="3" t="s">
        <v>7</v>
      </c>
      <c r="J4" s="4">
        <v>2500000</v>
      </c>
      <c r="K4" s="4">
        <v>0</v>
      </c>
      <c r="L4" s="4">
        <f t="shared" si="0"/>
        <v>2500000</v>
      </c>
      <c r="M4" s="4">
        <v>1537287.6</v>
      </c>
      <c r="N4" s="4">
        <v>4037287.6</v>
      </c>
      <c r="O4" s="4">
        <v>3100421.95</v>
      </c>
      <c r="P4" s="4">
        <v>3100421.95</v>
      </c>
      <c r="Q4" s="4">
        <v>936865.65</v>
      </c>
    </row>
    <row r="5" spans="1:18" hidden="1" x14ac:dyDescent="0.2">
      <c r="A5" s="3" t="s">
        <v>0</v>
      </c>
      <c r="B5" s="3" t="s">
        <v>1</v>
      </c>
      <c r="C5" s="3" t="s">
        <v>2</v>
      </c>
      <c r="D5" s="3" t="s">
        <v>2</v>
      </c>
      <c r="E5" s="3" t="s">
        <v>12</v>
      </c>
      <c r="F5" s="3" t="s">
        <v>4</v>
      </c>
      <c r="G5" s="3" t="s">
        <v>13</v>
      </c>
      <c r="H5" s="3" t="s">
        <v>6</v>
      </c>
      <c r="I5" s="3" t="s">
        <v>7</v>
      </c>
      <c r="J5" s="4">
        <v>0</v>
      </c>
      <c r="K5" s="4">
        <v>0</v>
      </c>
      <c r="L5" s="4">
        <f t="shared" si="0"/>
        <v>0</v>
      </c>
      <c r="M5" s="4">
        <v>7.26</v>
      </c>
      <c r="N5" s="4">
        <v>7.26</v>
      </c>
      <c r="O5" s="4">
        <v>12.78</v>
      </c>
      <c r="P5" s="4">
        <v>12.78</v>
      </c>
      <c r="Q5" s="4">
        <v>-5.52</v>
      </c>
    </row>
    <row r="6" spans="1:18" hidden="1" x14ac:dyDescent="0.2">
      <c r="A6" s="3" t="s">
        <v>0</v>
      </c>
      <c r="B6" s="3" t="s">
        <v>1</v>
      </c>
      <c r="C6" s="3" t="s">
        <v>2</v>
      </c>
      <c r="D6" s="3" t="s">
        <v>2</v>
      </c>
      <c r="E6" s="3" t="s">
        <v>14</v>
      </c>
      <c r="F6" s="3" t="s">
        <v>4</v>
      </c>
      <c r="G6" s="3" t="s">
        <v>15</v>
      </c>
      <c r="H6" s="3" t="s">
        <v>6</v>
      </c>
      <c r="I6" s="3" t="s">
        <v>7</v>
      </c>
      <c r="J6" s="4">
        <v>3000000</v>
      </c>
      <c r="K6" s="4">
        <v>0</v>
      </c>
      <c r="L6" s="4">
        <f t="shared" si="0"/>
        <v>3000000</v>
      </c>
      <c r="M6" s="4">
        <v>1119995</v>
      </c>
      <c r="N6" s="4">
        <v>4119995</v>
      </c>
      <c r="O6" s="4">
        <v>4410310</v>
      </c>
      <c r="P6" s="4">
        <v>4410310</v>
      </c>
      <c r="Q6" s="4">
        <v>-290315</v>
      </c>
    </row>
    <row r="7" spans="1:18" hidden="1" x14ac:dyDescent="0.2">
      <c r="A7" s="3" t="s">
        <v>0</v>
      </c>
      <c r="B7" s="3" t="s">
        <v>1</v>
      </c>
      <c r="C7" s="3" t="s">
        <v>2</v>
      </c>
      <c r="D7" s="3" t="s">
        <v>2</v>
      </c>
      <c r="E7" s="3" t="s">
        <v>16</v>
      </c>
      <c r="F7" s="3" t="s">
        <v>4</v>
      </c>
      <c r="G7" s="3" t="s">
        <v>17</v>
      </c>
      <c r="H7" s="3" t="s">
        <v>6</v>
      </c>
      <c r="I7" s="3" t="s">
        <v>7</v>
      </c>
      <c r="J7" s="4">
        <v>10000000</v>
      </c>
      <c r="K7" s="4">
        <v>0</v>
      </c>
      <c r="L7" s="4">
        <f t="shared" si="0"/>
        <v>10000000</v>
      </c>
      <c r="M7" s="4">
        <v>2367208.9700000002</v>
      </c>
      <c r="N7" s="4">
        <v>12367208.970000001</v>
      </c>
      <c r="O7" s="4">
        <v>13702550.85</v>
      </c>
      <c r="P7" s="4">
        <v>13702550.85</v>
      </c>
      <c r="Q7" s="4">
        <v>-1335341.8799999999</v>
      </c>
    </row>
    <row r="8" spans="1:18" hidden="1" x14ac:dyDescent="0.2">
      <c r="A8" s="3" t="s">
        <v>0</v>
      </c>
      <c r="B8" s="3" t="s">
        <v>1</v>
      </c>
      <c r="C8" s="3" t="s">
        <v>2</v>
      </c>
      <c r="D8" s="3" t="s">
        <v>2</v>
      </c>
      <c r="E8" s="3" t="s">
        <v>18</v>
      </c>
      <c r="F8" s="3" t="s">
        <v>4</v>
      </c>
      <c r="G8" s="3" t="s">
        <v>19</v>
      </c>
      <c r="H8" s="3" t="s">
        <v>6</v>
      </c>
      <c r="I8" s="3" t="s">
        <v>7</v>
      </c>
      <c r="J8" s="4">
        <v>27521775.23</v>
      </c>
      <c r="K8" s="4">
        <v>0</v>
      </c>
      <c r="L8" s="4">
        <f t="shared" si="0"/>
        <v>27521775.23</v>
      </c>
      <c r="M8" s="4">
        <v>3624229.13</v>
      </c>
      <c r="N8" s="4">
        <v>31146004.359999999</v>
      </c>
      <c r="O8" s="4">
        <v>31941499.800000001</v>
      </c>
      <c r="P8" s="4">
        <v>31941499.800000001</v>
      </c>
      <c r="Q8" s="4">
        <v>-795495.44</v>
      </c>
    </row>
    <row r="9" spans="1:18" hidden="1" x14ac:dyDescent="0.2">
      <c r="A9" s="3" t="s">
        <v>0</v>
      </c>
      <c r="B9" s="3" t="s">
        <v>1</v>
      </c>
      <c r="C9" s="3" t="s">
        <v>2</v>
      </c>
      <c r="D9" s="3" t="s">
        <v>2</v>
      </c>
      <c r="E9" s="3" t="s">
        <v>20</v>
      </c>
      <c r="F9" s="3" t="s">
        <v>4</v>
      </c>
      <c r="G9" s="3" t="s">
        <v>21</v>
      </c>
      <c r="H9" s="3" t="s">
        <v>6</v>
      </c>
      <c r="I9" s="3" t="s">
        <v>7</v>
      </c>
      <c r="J9" s="4">
        <v>1000000</v>
      </c>
      <c r="K9" s="4">
        <v>0</v>
      </c>
      <c r="L9" s="4">
        <f t="shared" si="0"/>
        <v>1000000</v>
      </c>
      <c r="M9" s="4">
        <v>-685461.67</v>
      </c>
      <c r="N9" s="4">
        <v>314538.33</v>
      </c>
      <c r="O9" s="4">
        <v>399651.95</v>
      </c>
      <c r="P9" s="4">
        <v>399651.95</v>
      </c>
      <c r="Q9" s="4">
        <v>-85113.62</v>
      </c>
    </row>
    <row r="10" spans="1:18" hidden="1" x14ac:dyDescent="0.2">
      <c r="A10" s="3" t="s">
        <v>0</v>
      </c>
      <c r="B10" s="3" t="s">
        <v>1</v>
      </c>
      <c r="C10" s="3" t="s">
        <v>2</v>
      </c>
      <c r="D10" s="3" t="s">
        <v>2</v>
      </c>
      <c r="E10" s="3" t="s">
        <v>22</v>
      </c>
      <c r="F10" s="3" t="s">
        <v>4</v>
      </c>
      <c r="G10" s="3" t="s">
        <v>23</v>
      </c>
      <c r="H10" s="3" t="s">
        <v>6</v>
      </c>
      <c r="I10" s="3" t="s">
        <v>7</v>
      </c>
      <c r="J10" s="4">
        <v>31700000</v>
      </c>
      <c r="K10" s="4">
        <v>0</v>
      </c>
      <c r="L10" s="4">
        <f t="shared" si="0"/>
        <v>31700000</v>
      </c>
      <c r="M10" s="4">
        <v>12154208.02</v>
      </c>
      <c r="N10" s="4">
        <v>43854208.020000003</v>
      </c>
      <c r="O10" s="4">
        <v>38194465.390000001</v>
      </c>
      <c r="P10" s="4">
        <v>38194465.390000001</v>
      </c>
      <c r="Q10" s="4">
        <v>5659742.6299999999</v>
      </c>
    </row>
    <row r="11" spans="1:18" hidden="1" x14ac:dyDescent="0.2">
      <c r="A11" s="3" t="s">
        <v>0</v>
      </c>
      <c r="B11" s="3" t="s">
        <v>1</v>
      </c>
      <c r="C11" s="3" t="s">
        <v>2</v>
      </c>
      <c r="D11" s="3" t="s">
        <v>2</v>
      </c>
      <c r="E11" s="3" t="s">
        <v>24</v>
      </c>
      <c r="F11" s="3" t="s">
        <v>4</v>
      </c>
      <c r="G11" s="3" t="s">
        <v>25</v>
      </c>
      <c r="H11" s="3" t="s">
        <v>6</v>
      </c>
      <c r="I11" s="3" t="s">
        <v>7</v>
      </c>
      <c r="J11" s="4">
        <v>12000</v>
      </c>
      <c r="K11" s="4">
        <v>0</v>
      </c>
      <c r="L11" s="4">
        <f t="shared" si="0"/>
        <v>12000</v>
      </c>
      <c r="M11" s="4">
        <v>-11000</v>
      </c>
      <c r="N11" s="4">
        <v>1000</v>
      </c>
      <c r="O11" s="4">
        <v>0</v>
      </c>
      <c r="P11" s="4">
        <v>0</v>
      </c>
      <c r="Q11" s="4">
        <v>1000</v>
      </c>
    </row>
    <row r="12" spans="1:18" hidden="1" x14ac:dyDescent="0.2">
      <c r="A12" s="3" t="s">
        <v>26</v>
      </c>
      <c r="B12" s="3" t="s">
        <v>27</v>
      </c>
      <c r="C12" s="3" t="s">
        <v>2</v>
      </c>
      <c r="D12" s="3" t="s">
        <v>2</v>
      </c>
      <c r="E12" s="3" t="s">
        <v>28</v>
      </c>
      <c r="F12" s="3" t="s">
        <v>29</v>
      </c>
      <c r="G12" s="3" t="s">
        <v>30</v>
      </c>
      <c r="H12" s="3" t="s">
        <v>6</v>
      </c>
      <c r="I12" s="3" t="s">
        <v>7</v>
      </c>
      <c r="J12" s="4">
        <v>5000</v>
      </c>
      <c r="K12" s="4">
        <v>0</v>
      </c>
      <c r="L12" s="4">
        <f t="shared" si="0"/>
        <v>5000</v>
      </c>
      <c r="M12" s="4">
        <v>0</v>
      </c>
      <c r="N12" s="4">
        <v>5000</v>
      </c>
      <c r="O12" s="4">
        <v>5836</v>
      </c>
      <c r="P12" s="4">
        <v>5836</v>
      </c>
      <c r="Q12" s="4">
        <v>-836</v>
      </c>
    </row>
    <row r="13" spans="1:18" hidden="1" x14ac:dyDescent="0.2">
      <c r="A13" s="3" t="s">
        <v>0</v>
      </c>
      <c r="B13" s="3" t="s">
        <v>1</v>
      </c>
      <c r="C13" s="3" t="s">
        <v>2</v>
      </c>
      <c r="D13" s="3" t="s">
        <v>2</v>
      </c>
      <c r="E13" s="3" t="s">
        <v>28</v>
      </c>
      <c r="F13" s="3" t="s">
        <v>29</v>
      </c>
      <c r="G13" s="3" t="s">
        <v>30</v>
      </c>
      <c r="H13" s="3" t="s">
        <v>6</v>
      </c>
      <c r="I13" s="3" t="s">
        <v>7</v>
      </c>
      <c r="J13" s="4">
        <v>160000</v>
      </c>
      <c r="K13" s="4">
        <v>0</v>
      </c>
      <c r="L13" s="4">
        <f t="shared" si="0"/>
        <v>160000</v>
      </c>
      <c r="M13" s="4">
        <v>-100000</v>
      </c>
      <c r="N13" s="4">
        <v>60000</v>
      </c>
      <c r="O13" s="4">
        <v>0</v>
      </c>
      <c r="P13" s="4">
        <v>0</v>
      </c>
      <c r="Q13" s="4">
        <v>60000</v>
      </c>
      <c r="R13" s="3">
        <v>-1</v>
      </c>
    </row>
    <row r="14" spans="1:18" hidden="1" x14ac:dyDescent="0.2">
      <c r="A14" s="3" t="s">
        <v>31</v>
      </c>
      <c r="B14" s="3" t="s">
        <v>32</v>
      </c>
      <c r="C14" s="3" t="s">
        <v>2</v>
      </c>
      <c r="D14" s="3" t="s">
        <v>2</v>
      </c>
      <c r="E14" s="3" t="s">
        <v>33</v>
      </c>
      <c r="F14" s="3" t="s">
        <v>29</v>
      </c>
      <c r="G14" s="3" t="s">
        <v>34</v>
      </c>
      <c r="H14" s="3" t="s">
        <v>6</v>
      </c>
      <c r="I14" s="3" t="s">
        <v>7</v>
      </c>
      <c r="J14" s="4">
        <v>1000000</v>
      </c>
      <c r="K14" s="4">
        <v>0</v>
      </c>
      <c r="L14" s="4">
        <f t="shared" si="0"/>
        <v>1000000</v>
      </c>
      <c r="M14" s="4">
        <v>1126.9000000000001</v>
      </c>
      <c r="N14" s="4">
        <v>1001126.9</v>
      </c>
      <c r="O14" s="4">
        <v>940531.34</v>
      </c>
      <c r="P14" s="4">
        <v>940531.34</v>
      </c>
      <c r="Q14" s="4">
        <v>60595.56</v>
      </c>
    </row>
    <row r="15" spans="1:18" hidden="1" x14ac:dyDescent="0.2">
      <c r="A15" s="3" t="s">
        <v>0</v>
      </c>
      <c r="B15" s="3" t="s">
        <v>1</v>
      </c>
      <c r="C15" s="3" t="s">
        <v>2</v>
      </c>
      <c r="D15" s="3" t="s">
        <v>2</v>
      </c>
      <c r="E15" s="3" t="s">
        <v>33</v>
      </c>
      <c r="F15" s="3" t="s">
        <v>29</v>
      </c>
      <c r="G15" s="3" t="s">
        <v>34</v>
      </c>
      <c r="H15" s="3" t="s">
        <v>6</v>
      </c>
      <c r="I15" s="3" t="s">
        <v>7</v>
      </c>
      <c r="J15" s="4">
        <v>100000</v>
      </c>
      <c r="K15" s="4">
        <v>0</v>
      </c>
      <c r="L15" s="4">
        <f t="shared" si="0"/>
        <v>100000</v>
      </c>
      <c r="M15" s="4">
        <v>-90000</v>
      </c>
      <c r="N15" s="4">
        <v>10000</v>
      </c>
      <c r="O15" s="4">
        <v>10098.82</v>
      </c>
      <c r="P15" s="4">
        <v>10098.82</v>
      </c>
      <c r="Q15" s="4">
        <v>-98.82</v>
      </c>
    </row>
    <row r="16" spans="1:18" hidden="1" x14ac:dyDescent="0.2">
      <c r="A16" s="3" t="s">
        <v>0</v>
      </c>
      <c r="B16" s="3" t="s">
        <v>1</v>
      </c>
      <c r="C16" s="3" t="s">
        <v>2</v>
      </c>
      <c r="D16" s="3" t="s">
        <v>2</v>
      </c>
      <c r="E16" s="3" t="s">
        <v>35</v>
      </c>
      <c r="F16" s="3" t="s">
        <v>29</v>
      </c>
      <c r="G16" s="3" t="s">
        <v>36</v>
      </c>
      <c r="H16" s="3" t="s">
        <v>6</v>
      </c>
      <c r="I16" s="3" t="s">
        <v>7</v>
      </c>
      <c r="J16" s="4">
        <v>4000</v>
      </c>
      <c r="K16" s="4">
        <v>0</v>
      </c>
      <c r="L16" s="4">
        <f t="shared" si="0"/>
        <v>4000</v>
      </c>
      <c r="M16" s="4">
        <v>-1725</v>
      </c>
      <c r="N16" s="4">
        <v>2275</v>
      </c>
      <c r="O16" s="4">
        <v>2813.25</v>
      </c>
      <c r="P16" s="4">
        <v>2813.25</v>
      </c>
      <c r="Q16" s="4">
        <v>-538.25</v>
      </c>
    </row>
    <row r="17" spans="1:17" hidden="1" x14ac:dyDescent="0.2">
      <c r="A17" s="3" t="s">
        <v>31</v>
      </c>
      <c r="B17" s="3" t="s">
        <v>32</v>
      </c>
      <c r="C17" s="3" t="s">
        <v>2</v>
      </c>
      <c r="D17" s="3" t="s">
        <v>2</v>
      </c>
      <c r="E17" s="3" t="s">
        <v>37</v>
      </c>
      <c r="F17" s="3" t="s">
        <v>29</v>
      </c>
      <c r="G17" s="3" t="s">
        <v>38</v>
      </c>
      <c r="H17" s="3" t="s">
        <v>6</v>
      </c>
      <c r="I17" s="3" t="s">
        <v>7</v>
      </c>
      <c r="J17" s="4">
        <v>30000</v>
      </c>
      <c r="K17" s="4">
        <v>0</v>
      </c>
      <c r="L17" s="4">
        <f t="shared" si="0"/>
        <v>30000</v>
      </c>
      <c r="M17" s="4">
        <v>-15000</v>
      </c>
      <c r="N17" s="4">
        <v>15000</v>
      </c>
      <c r="O17" s="4">
        <v>14960</v>
      </c>
      <c r="P17" s="4">
        <v>14875</v>
      </c>
      <c r="Q17" s="4">
        <v>40</v>
      </c>
    </row>
    <row r="18" spans="1:17" hidden="1" x14ac:dyDescent="0.2">
      <c r="A18" s="3" t="s">
        <v>0</v>
      </c>
      <c r="B18" s="3" t="s">
        <v>1</v>
      </c>
      <c r="C18" s="3" t="s">
        <v>2</v>
      </c>
      <c r="D18" s="3" t="s">
        <v>2</v>
      </c>
      <c r="E18" s="3" t="s">
        <v>37</v>
      </c>
      <c r="F18" s="3" t="s">
        <v>29</v>
      </c>
      <c r="G18" s="3" t="s">
        <v>38</v>
      </c>
      <c r="H18" s="3" t="s">
        <v>6</v>
      </c>
      <c r="I18" s="3" t="s">
        <v>7</v>
      </c>
      <c r="J18" s="4">
        <v>6500000</v>
      </c>
      <c r="K18" s="4">
        <v>0</v>
      </c>
      <c r="L18" s="4">
        <f t="shared" si="0"/>
        <v>6500000</v>
      </c>
      <c r="M18" s="4">
        <v>4031177.03</v>
      </c>
      <c r="N18" s="4">
        <v>10531177.029999999</v>
      </c>
      <c r="O18" s="4">
        <v>8601808.1099999994</v>
      </c>
      <c r="P18" s="4">
        <v>8601808.1099999994</v>
      </c>
      <c r="Q18" s="4">
        <v>1929368.92</v>
      </c>
    </row>
    <row r="19" spans="1:17" hidden="1" x14ac:dyDescent="0.2">
      <c r="A19" s="3" t="s">
        <v>0</v>
      </c>
      <c r="B19" s="3" t="s">
        <v>1</v>
      </c>
      <c r="C19" s="3" t="s">
        <v>2</v>
      </c>
      <c r="D19" s="3" t="s">
        <v>2</v>
      </c>
      <c r="E19" s="3" t="s">
        <v>39</v>
      </c>
      <c r="F19" s="3" t="s">
        <v>29</v>
      </c>
      <c r="G19" s="3" t="s">
        <v>40</v>
      </c>
      <c r="H19" s="3" t="s">
        <v>6</v>
      </c>
      <c r="I19" s="3" t="s">
        <v>7</v>
      </c>
      <c r="J19" s="4">
        <v>10</v>
      </c>
      <c r="K19" s="4">
        <v>0</v>
      </c>
      <c r="L19" s="4">
        <f t="shared" si="0"/>
        <v>10</v>
      </c>
      <c r="M19" s="4">
        <v>78.5</v>
      </c>
      <c r="N19" s="4">
        <v>88.5</v>
      </c>
      <c r="O19" s="4">
        <v>72</v>
      </c>
      <c r="P19" s="4">
        <v>72</v>
      </c>
      <c r="Q19" s="4">
        <v>16.5</v>
      </c>
    </row>
    <row r="20" spans="1:17" hidden="1" x14ac:dyDescent="0.2">
      <c r="A20" s="3" t="s">
        <v>31</v>
      </c>
      <c r="B20" s="3" t="s">
        <v>32</v>
      </c>
      <c r="C20" s="3" t="s">
        <v>2</v>
      </c>
      <c r="D20" s="3" t="s">
        <v>2</v>
      </c>
      <c r="E20" s="3" t="s">
        <v>41</v>
      </c>
      <c r="F20" s="3" t="s">
        <v>29</v>
      </c>
      <c r="G20" s="3" t="s">
        <v>42</v>
      </c>
      <c r="H20" s="3" t="s">
        <v>6</v>
      </c>
      <c r="I20" s="3" t="s">
        <v>7</v>
      </c>
      <c r="J20" s="4">
        <v>0</v>
      </c>
      <c r="K20" s="4">
        <v>0</v>
      </c>
      <c r="L20" s="4">
        <f t="shared" si="0"/>
        <v>0</v>
      </c>
      <c r="M20" s="4">
        <v>800000</v>
      </c>
      <c r="N20" s="4">
        <v>800000</v>
      </c>
      <c r="O20" s="4">
        <v>814924</v>
      </c>
      <c r="P20" s="4">
        <v>814924</v>
      </c>
      <c r="Q20" s="4">
        <v>-14924</v>
      </c>
    </row>
    <row r="21" spans="1:17" hidden="1" x14ac:dyDescent="0.2">
      <c r="A21" s="3" t="s">
        <v>0</v>
      </c>
      <c r="B21" s="3" t="s">
        <v>1</v>
      </c>
      <c r="C21" s="3" t="s">
        <v>2</v>
      </c>
      <c r="D21" s="3" t="s">
        <v>2</v>
      </c>
      <c r="E21" s="3" t="s">
        <v>41</v>
      </c>
      <c r="F21" s="3" t="s">
        <v>29</v>
      </c>
      <c r="G21" s="3" t="s">
        <v>42</v>
      </c>
      <c r="H21" s="3" t="s">
        <v>6</v>
      </c>
      <c r="I21" s="3" t="s">
        <v>7</v>
      </c>
      <c r="J21" s="4">
        <v>600000</v>
      </c>
      <c r="K21" s="4">
        <v>0</v>
      </c>
      <c r="L21" s="4">
        <f t="shared" si="0"/>
        <v>600000</v>
      </c>
      <c r="M21" s="4">
        <v>-600000</v>
      </c>
      <c r="N21" s="4">
        <v>0</v>
      </c>
      <c r="O21" s="4">
        <v>0</v>
      </c>
      <c r="P21" s="4">
        <v>0</v>
      </c>
      <c r="Q21" s="4">
        <v>0</v>
      </c>
    </row>
    <row r="22" spans="1:17" hidden="1" x14ac:dyDescent="0.2">
      <c r="A22" s="3" t="s">
        <v>31</v>
      </c>
      <c r="B22" s="3" t="s">
        <v>32</v>
      </c>
      <c r="C22" s="3" t="s">
        <v>2</v>
      </c>
      <c r="D22" s="3" t="s">
        <v>2</v>
      </c>
      <c r="E22" s="3" t="s">
        <v>43</v>
      </c>
      <c r="F22" s="3" t="s">
        <v>29</v>
      </c>
      <c r="G22" s="3" t="s">
        <v>44</v>
      </c>
      <c r="H22" s="3" t="s">
        <v>6</v>
      </c>
      <c r="I22" s="3" t="s">
        <v>7</v>
      </c>
      <c r="J22" s="4">
        <v>0</v>
      </c>
      <c r="K22" s="4">
        <v>0</v>
      </c>
      <c r="L22" s="4">
        <f t="shared" si="0"/>
        <v>0</v>
      </c>
      <c r="M22" s="4">
        <v>100000</v>
      </c>
      <c r="N22" s="4">
        <v>100000</v>
      </c>
      <c r="O22" s="4">
        <v>131251</v>
      </c>
      <c r="P22" s="4">
        <v>131251</v>
      </c>
      <c r="Q22" s="4">
        <v>-31251</v>
      </c>
    </row>
    <row r="23" spans="1:17" hidden="1" x14ac:dyDescent="0.2">
      <c r="A23" s="3" t="s">
        <v>0</v>
      </c>
      <c r="B23" s="3" t="s">
        <v>1</v>
      </c>
      <c r="C23" s="3" t="s">
        <v>2</v>
      </c>
      <c r="D23" s="3" t="s">
        <v>2</v>
      </c>
      <c r="E23" s="3" t="s">
        <v>43</v>
      </c>
      <c r="F23" s="3" t="s">
        <v>29</v>
      </c>
      <c r="G23" s="3" t="s">
        <v>44</v>
      </c>
      <c r="H23" s="3" t="s">
        <v>6</v>
      </c>
      <c r="I23" s="3" t="s">
        <v>7</v>
      </c>
      <c r="J23" s="4">
        <v>100000</v>
      </c>
      <c r="K23" s="4">
        <v>0</v>
      </c>
      <c r="L23" s="4">
        <f t="shared" si="0"/>
        <v>100000</v>
      </c>
      <c r="M23" s="4">
        <v>90085</v>
      </c>
      <c r="N23" s="4">
        <v>190085</v>
      </c>
      <c r="O23" s="4">
        <v>144060.22</v>
      </c>
      <c r="P23" s="4">
        <v>144060.22</v>
      </c>
      <c r="Q23" s="4">
        <v>46024.78</v>
      </c>
    </row>
    <row r="24" spans="1:17" hidden="1" x14ac:dyDescent="0.2">
      <c r="A24" s="3" t="s">
        <v>0</v>
      </c>
      <c r="B24" s="3" t="s">
        <v>1</v>
      </c>
      <c r="C24" s="3" t="s">
        <v>2</v>
      </c>
      <c r="D24" s="3" t="s">
        <v>2</v>
      </c>
      <c r="E24" s="3" t="s">
        <v>45</v>
      </c>
      <c r="F24" s="3" t="s">
        <v>29</v>
      </c>
      <c r="G24" s="3" t="s">
        <v>46</v>
      </c>
      <c r="H24" s="3" t="s">
        <v>6</v>
      </c>
      <c r="I24" s="3" t="s">
        <v>7</v>
      </c>
      <c r="J24" s="4">
        <v>1000</v>
      </c>
      <c r="K24" s="4">
        <v>0</v>
      </c>
      <c r="L24" s="4">
        <f t="shared" si="0"/>
        <v>1000</v>
      </c>
      <c r="M24" s="4">
        <v>455.58</v>
      </c>
      <c r="N24" s="4">
        <v>1455.58</v>
      </c>
      <c r="O24" s="4">
        <v>489.18</v>
      </c>
      <c r="P24" s="4">
        <v>489.18</v>
      </c>
      <c r="Q24" s="4">
        <v>966.4</v>
      </c>
    </row>
    <row r="25" spans="1:17" hidden="1" x14ac:dyDescent="0.2">
      <c r="A25" s="3" t="s">
        <v>0</v>
      </c>
      <c r="B25" s="3" t="s">
        <v>1</v>
      </c>
      <c r="C25" s="3" t="s">
        <v>2</v>
      </c>
      <c r="D25" s="3" t="s">
        <v>2</v>
      </c>
      <c r="E25" s="3" t="s">
        <v>47</v>
      </c>
      <c r="F25" s="3" t="s">
        <v>29</v>
      </c>
      <c r="G25" s="3" t="s">
        <v>48</v>
      </c>
      <c r="H25" s="3" t="s">
        <v>6</v>
      </c>
      <c r="I25" s="3" t="s">
        <v>7</v>
      </c>
      <c r="J25" s="4">
        <v>1150000</v>
      </c>
      <c r="K25" s="4">
        <v>0</v>
      </c>
      <c r="L25" s="4">
        <f t="shared" si="0"/>
        <v>1150000</v>
      </c>
      <c r="M25" s="4">
        <v>79611.48</v>
      </c>
      <c r="N25" s="4">
        <v>1229611.48</v>
      </c>
      <c r="O25" s="4">
        <v>1018512.84</v>
      </c>
      <c r="P25" s="4">
        <v>1018512.84</v>
      </c>
      <c r="Q25" s="4">
        <v>211098.64</v>
      </c>
    </row>
    <row r="26" spans="1:17" hidden="1" x14ac:dyDescent="0.2">
      <c r="A26" s="3" t="s">
        <v>0</v>
      </c>
      <c r="B26" s="3" t="s">
        <v>1</v>
      </c>
      <c r="C26" s="3" t="s">
        <v>2</v>
      </c>
      <c r="D26" s="3" t="s">
        <v>2</v>
      </c>
      <c r="E26" s="3" t="s">
        <v>49</v>
      </c>
      <c r="F26" s="3" t="s">
        <v>29</v>
      </c>
      <c r="G26" s="3" t="s">
        <v>50</v>
      </c>
      <c r="H26" s="3" t="s">
        <v>6</v>
      </c>
      <c r="I26" s="3" t="s">
        <v>7</v>
      </c>
      <c r="J26" s="4">
        <v>45000</v>
      </c>
      <c r="K26" s="4">
        <v>0</v>
      </c>
      <c r="L26" s="4">
        <f t="shared" si="0"/>
        <v>45000</v>
      </c>
      <c r="M26" s="4">
        <v>4897.5</v>
      </c>
      <c r="N26" s="4">
        <v>49897.5</v>
      </c>
      <c r="O26" s="4">
        <v>33044.6</v>
      </c>
      <c r="P26" s="4">
        <v>33044.6</v>
      </c>
      <c r="Q26" s="4">
        <v>16852.900000000001</v>
      </c>
    </row>
    <row r="27" spans="1:17" hidden="1" x14ac:dyDescent="0.2">
      <c r="A27" s="3" t="s">
        <v>0</v>
      </c>
      <c r="B27" s="3" t="s">
        <v>1</v>
      </c>
      <c r="C27" s="3" t="s">
        <v>2</v>
      </c>
      <c r="D27" s="3" t="s">
        <v>2</v>
      </c>
      <c r="E27" s="3" t="s">
        <v>51</v>
      </c>
      <c r="F27" s="3" t="s">
        <v>29</v>
      </c>
      <c r="G27" s="3" t="s">
        <v>52</v>
      </c>
      <c r="H27" s="3" t="s">
        <v>6</v>
      </c>
      <c r="I27" s="3" t="s">
        <v>7</v>
      </c>
      <c r="J27" s="4">
        <v>19500000</v>
      </c>
      <c r="K27" s="4">
        <v>0</v>
      </c>
      <c r="L27" s="4">
        <f t="shared" si="0"/>
        <v>19500000</v>
      </c>
      <c r="M27" s="4">
        <v>-2982482.19</v>
      </c>
      <c r="N27" s="4">
        <v>16517517.810000001</v>
      </c>
      <c r="O27" s="4">
        <v>12607494.939999999</v>
      </c>
      <c r="P27" s="4">
        <v>12607494.939999999</v>
      </c>
      <c r="Q27" s="4">
        <v>3910022.87</v>
      </c>
    </row>
    <row r="28" spans="1:17" hidden="1" x14ac:dyDescent="0.2">
      <c r="A28" s="3" t="s">
        <v>31</v>
      </c>
      <c r="B28" s="3" t="s">
        <v>32</v>
      </c>
      <c r="C28" s="3" t="s">
        <v>2</v>
      </c>
      <c r="D28" s="3" t="s">
        <v>2</v>
      </c>
      <c r="E28" s="3" t="s">
        <v>51</v>
      </c>
      <c r="F28" s="3" t="s">
        <v>29</v>
      </c>
      <c r="G28" s="3" t="s">
        <v>52</v>
      </c>
      <c r="H28" s="3" t="s">
        <v>6</v>
      </c>
      <c r="I28" s="3" t="s">
        <v>7</v>
      </c>
      <c r="J28" s="4">
        <v>0</v>
      </c>
      <c r="K28" s="4">
        <v>0</v>
      </c>
      <c r="L28" s="4">
        <f t="shared" si="0"/>
        <v>0</v>
      </c>
      <c r="M28" s="4">
        <v>300000</v>
      </c>
      <c r="N28" s="4">
        <v>300000</v>
      </c>
      <c r="O28" s="4">
        <v>349196.24</v>
      </c>
      <c r="P28" s="4">
        <v>349196.24</v>
      </c>
      <c r="Q28" s="4">
        <v>-49196.24</v>
      </c>
    </row>
    <row r="29" spans="1:17" hidden="1" x14ac:dyDescent="0.2">
      <c r="A29" s="3" t="s">
        <v>0</v>
      </c>
      <c r="B29" s="3" t="s">
        <v>1</v>
      </c>
      <c r="C29" s="3" t="s">
        <v>2</v>
      </c>
      <c r="D29" s="3" t="s">
        <v>2</v>
      </c>
      <c r="E29" s="3" t="s">
        <v>53</v>
      </c>
      <c r="F29" s="3" t="s">
        <v>29</v>
      </c>
      <c r="G29" s="3" t="s">
        <v>54</v>
      </c>
      <c r="H29" s="3" t="s">
        <v>6</v>
      </c>
      <c r="I29" s="3" t="s">
        <v>7</v>
      </c>
      <c r="J29" s="4">
        <v>10000</v>
      </c>
      <c r="K29" s="4">
        <v>0</v>
      </c>
      <c r="L29" s="4">
        <f t="shared" si="0"/>
        <v>10000</v>
      </c>
      <c r="M29" s="4">
        <v>3000</v>
      </c>
      <c r="N29" s="4">
        <v>13000</v>
      </c>
      <c r="O29" s="4">
        <v>12400</v>
      </c>
      <c r="P29" s="4">
        <v>12400</v>
      </c>
      <c r="Q29" s="4">
        <v>600</v>
      </c>
    </row>
    <row r="30" spans="1:17" hidden="1" x14ac:dyDescent="0.2">
      <c r="A30" s="3" t="s">
        <v>0</v>
      </c>
      <c r="B30" s="3" t="s">
        <v>1</v>
      </c>
      <c r="C30" s="3" t="s">
        <v>2</v>
      </c>
      <c r="D30" s="3" t="s">
        <v>2</v>
      </c>
      <c r="E30" s="3" t="s">
        <v>55</v>
      </c>
      <c r="F30" s="3" t="s">
        <v>29</v>
      </c>
      <c r="G30" s="3" t="s">
        <v>56</v>
      </c>
      <c r="H30" s="3" t="s">
        <v>6</v>
      </c>
      <c r="I30" s="3" t="s">
        <v>7</v>
      </c>
      <c r="J30" s="4">
        <v>520000</v>
      </c>
      <c r="K30" s="4">
        <v>0</v>
      </c>
      <c r="L30" s="4">
        <f t="shared" si="0"/>
        <v>520000</v>
      </c>
      <c r="M30" s="4">
        <v>-97630.2</v>
      </c>
      <c r="N30" s="4">
        <v>422369.8</v>
      </c>
      <c r="O30" s="4">
        <v>169444.92</v>
      </c>
      <c r="P30" s="4">
        <v>169444.92</v>
      </c>
      <c r="Q30" s="4">
        <v>252924.88</v>
      </c>
    </row>
    <row r="31" spans="1:17" hidden="1" x14ac:dyDescent="0.2">
      <c r="A31" s="3" t="s">
        <v>0</v>
      </c>
      <c r="B31" s="3" t="s">
        <v>1</v>
      </c>
      <c r="C31" s="3" t="s">
        <v>2</v>
      </c>
      <c r="D31" s="3" t="s">
        <v>2</v>
      </c>
      <c r="E31" s="3" t="s">
        <v>57</v>
      </c>
      <c r="F31" s="3" t="s">
        <v>29</v>
      </c>
      <c r="G31" s="3" t="s">
        <v>58</v>
      </c>
      <c r="H31" s="3" t="s">
        <v>6</v>
      </c>
      <c r="I31" s="3" t="s">
        <v>7</v>
      </c>
      <c r="J31" s="4">
        <v>800000</v>
      </c>
      <c r="K31" s="4">
        <v>0</v>
      </c>
      <c r="L31" s="4">
        <f t="shared" si="0"/>
        <v>800000</v>
      </c>
      <c r="M31" s="4">
        <v>93012.75</v>
      </c>
      <c r="N31" s="4">
        <v>893012.75</v>
      </c>
      <c r="O31" s="4">
        <v>749993.95</v>
      </c>
      <c r="P31" s="4">
        <v>749993.95</v>
      </c>
      <c r="Q31" s="4">
        <v>143018.79999999999</v>
      </c>
    </row>
    <row r="32" spans="1:17" hidden="1" x14ac:dyDescent="0.2">
      <c r="A32" s="3" t="s">
        <v>0</v>
      </c>
      <c r="B32" s="3" t="s">
        <v>1</v>
      </c>
      <c r="C32" s="3" t="s">
        <v>2</v>
      </c>
      <c r="D32" s="3" t="s">
        <v>2</v>
      </c>
      <c r="E32" s="3" t="s">
        <v>59</v>
      </c>
      <c r="F32" s="3" t="s">
        <v>29</v>
      </c>
      <c r="G32" s="3" t="s">
        <v>60</v>
      </c>
      <c r="H32" s="3" t="s">
        <v>6</v>
      </c>
      <c r="I32" s="3" t="s">
        <v>7</v>
      </c>
      <c r="J32" s="4">
        <v>800</v>
      </c>
      <c r="K32" s="4">
        <v>0</v>
      </c>
      <c r="L32" s="4">
        <f t="shared" si="0"/>
        <v>800</v>
      </c>
      <c r="M32" s="4">
        <v>1768.6</v>
      </c>
      <c r="N32" s="4">
        <v>2568.6</v>
      </c>
      <c r="O32" s="4">
        <v>1928.99</v>
      </c>
      <c r="P32" s="4">
        <v>1928.99</v>
      </c>
      <c r="Q32" s="4">
        <v>639.61</v>
      </c>
    </row>
    <row r="33" spans="1:17" hidden="1" x14ac:dyDescent="0.2">
      <c r="A33" s="3" t="s">
        <v>0</v>
      </c>
      <c r="B33" s="3" t="s">
        <v>1</v>
      </c>
      <c r="C33" s="3" t="s">
        <v>2</v>
      </c>
      <c r="D33" s="3" t="s">
        <v>2</v>
      </c>
      <c r="E33" s="3" t="s">
        <v>61</v>
      </c>
      <c r="F33" s="3" t="s">
        <v>29</v>
      </c>
      <c r="G33" s="3" t="s">
        <v>62</v>
      </c>
      <c r="H33" s="3" t="s">
        <v>6</v>
      </c>
      <c r="I33" s="3" t="s">
        <v>7</v>
      </c>
      <c r="J33" s="4">
        <v>300</v>
      </c>
      <c r="K33" s="4">
        <v>0</v>
      </c>
      <c r="L33" s="4">
        <f t="shared" si="0"/>
        <v>300</v>
      </c>
      <c r="M33" s="4">
        <v>5.81</v>
      </c>
      <c r="N33" s="4">
        <v>305.81</v>
      </c>
      <c r="O33" s="4">
        <v>39.869999999999997</v>
      </c>
      <c r="P33" s="4">
        <v>39.869999999999997</v>
      </c>
      <c r="Q33" s="4">
        <v>265.94</v>
      </c>
    </row>
    <row r="34" spans="1:17" hidden="1" x14ac:dyDescent="0.2">
      <c r="A34" s="3" t="s">
        <v>0</v>
      </c>
      <c r="B34" s="3" t="s">
        <v>1</v>
      </c>
      <c r="C34" s="3" t="s">
        <v>2</v>
      </c>
      <c r="D34" s="3" t="s">
        <v>2</v>
      </c>
      <c r="E34" s="3" t="s">
        <v>63</v>
      </c>
      <c r="F34" s="3" t="s">
        <v>29</v>
      </c>
      <c r="G34" s="3" t="s">
        <v>64</v>
      </c>
      <c r="H34" s="3" t="s">
        <v>6</v>
      </c>
      <c r="I34" s="3" t="s">
        <v>7</v>
      </c>
      <c r="J34" s="4">
        <v>2000</v>
      </c>
      <c r="K34" s="4">
        <v>0</v>
      </c>
      <c r="L34" s="4">
        <f t="shared" si="0"/>
        <v>2000</v>
      </c>
      <c r="M34" s="4">
        <v>295.10000000000002</v>
      </c>
      <c r="N34" s="4">
        <v>2295.1</v>
      </c>
      <c r="O34" s="4">
        <v>831.89</v>
      </c>
      <c r="P34" s="4">
        <v>831.89</v>
      </c>
      <c r="Q34" s="4">
        <v>1463.21</v>
      </c>
    </row>
    <row r="35" spans="1:17" hidden="1" x14ac:dyDescent="0.2">
      <c r="A35" s="3" t="s">
        <v>0</v>
      </c>
      <c r="B35" s="3" t="s">
        <v>1</v>
      </c>
      <c r="C35" s="3" t="s">
        <v>2</v>
      </c>
      <c r="D35" s="3" t="s">
        <v>2</v>
      </c>
      <c r="E35" s="3" t="s">
        <v>65</v>
      </c>
      <c r="F35" s="3" t="s">
        <v>29</v>
      </c>
      <c r="G35" s="3" t="s">
        <v>66</v>
      </c>
      <c r="H35" s="3" t="s">
        <v>6</v>
      </c>
      <c r="I35" s="3" t="s">
        <v>7</v>
      </c>
      <c r="J35" s="4">
        <v>20000000</v>
      </c>
      <c r="K35" s="4">
        <v>0</v>
      </c>
      <c r="L35" s="4">
        <f t="shared" si="0"/>
        <v>20000000</v>
      </c>
      <c r="M35" s="4">
        <v>21580562.579999998</v>
      </c>
      <c r="N35" s="4">
        <v>41580562.579999998</v>
      </c>
      <c r="O35" s="4">
        <v>30019165.640000001</v>
      </c>
      <c r="P35" s="4">
        <v>30019165.640000001</v>
      </c>
      <c r="Q35" s="4">
        <v>11561396.939999999</v>
      </c>
    </row>
    <row r="36" spans="1:17" hidden="1" x14ac:dyDescent="0.2">
      <c r="A36" s="3" t="s">
        <v>0</v>
      </c>
      <c r="B36" s="3" t="s">
        <v>1</v>
      </c>
      <c r="C36" s="3" t="s">
        <v>2</v>
      </c>
      <c r="D36" s="3" t="s">
        <v>2</v>
      </c>
      <c r="E36" s="3" t="s">
        <v>67</v>
      </c>
      <c r="F36" s="3" t="s">
        <v>68</v>
      </c>
      <c r="G36" s="3" t="s">
        <v>69</v>
      </c>
      <c r="H36" s="3" t="s">
        <v>6</v>
      </c>
      <c r="I36" s="3" t="s">
        <v>7</v>
      </c>
      <c r="J36" s="4">
        <v>1000000</v>
      </c>
      <c r="K36" s="4">
        <v>0</v>
      </c>
      <c r="L36" s="4">
        <f t="shared" si="0"/>
        <v>1000000</v>
      </c>
      <c r="M36" s="4">
        <v>400145</v>
      </c>
      <c r="N36" s="4">
        <v>1400145</v>
      </c>
      <c r="O36" s="4">
        <v>1479776</v>
      </c>
      <c r="P36" s="4">
        <v>1479776</v>
      </c>
      <c r="Q36" s="4">
        <v>-79631</v>
      </c>
    </row>
    <row r="37" spans="1:17" hidden="1" x14ac:dyDescent="0.2">
      <c r="A37" s="3" t="s">
        <v>0</v>
      </c>
      <c r="B37" s="3" t="s">
        <v>1</v>
      </c>
      <c r="C37" s="3" t="s">
        <v>2</v>
      </c>
      <c r="D37" s="3" t="s">
        <v>2</v>
      </c>
      <c r="E37" s="3" t="s">
        <v>70</v>
      </c>
      <c r="F37" s="3" t="s">
        <v>71</v>
      </c>
      <c r="G37" s="3" t="s">
        <v>72</v>
      </c>
      <c r="H37" s="3" t="s">
        <v>6</v>
      </c>
      <c r="I37" s="3" t="s">
        <v>7</v>
      </c>
      <c r="J37" s="4">
        <v>0</v>
      </c>
      <c r="K37" s="4">
        <v>0</v>
      </c>
      <c r="L37" s="4">
        <f t="shared" si="0"/>
        <v>0</v>
      </c>
      <c r="M37" s="4">
        <v>914729</v>
      </c>
      <c r="N37" s="4">
        <v>914729</v>
      </c>
      <c r="O37" s="4">
        <v>0</v>
      </c>
      <c r="P37" s="4">
        <v>0</v>
      </c>
      <c r="Q37" s="4">
        <v>914729</v>
      </c>
    </row>
    <row r="38" spans="1:17" hidden="1" x14ac:dyDescent="0.2">
      <c r="A38" s="3" t="s">
        <v>0</v>
      </c>
      <c r="B38" s="3" t="s">
        <v>1</v>
      </c>
      <c r="C38" s="3" t="s">
        <v>2</v>
      </c>
      <c r="D38" s="3" t="s">
        <v>2</v>
      </c>
      <c r="E38" s="3" t="s">
        <v>73</v>
      </c>
      <c r="F38" s="3" t="s">
        <v>71</v>
      </c>
      <c r="G38" s="3" t="s">
        <v>74</v>
      </c>
      <c r="H38" s="3" t="s">
        <v>6</v>
      </c>
      <c r="I38" s="3" t="s">
        <v>7</v>
      </c>
      <c r="J38" s="4">
        <v>500</v>
      </c>
      <c r="K38" s="4">
        <v>0</v>
      </c>
      <c r="L38" s="4">
        <f t="shared" si="0"/>
        <v>500</v>
      </c>
      <c r="M38" s="4">
        <v>5354.92</v>
      </c>
      <c r="N38" s="4">
        <v>5854.92</v>
      </c>
      <c r="O38" s="4">
        <v>6976.85</v>
      </c>
      <c r="P38" s="4">
        <v>6976.85</v>
      </c>
      <c r="Q38" s="4">
        <v>-1121.93</v>
      </c>
    </row>
    <row r="39" spans="1:17" hidden="1" x14ac:dyDescent="0.2">
      <c r="A39" s="3" t="s">
        <v>0</v>
      </c>
      <c r="B39" s="3" t="s">
        <v>1</v>
      </c>
      <c r="C39" s="3" t="s">
        <v>2</v>
      </c>
      <c r="D39" s="3" t="s">
        <v>2</v>
      </c>
      <c r="E39" s="3" t="s">
        <v>75</v>
      </c>
      <c r="F39" s="3" t="s">
        <v>71</v>
      </c>
      <c r="G39" s="3" t="s">
        <v>76</v>
      </c>
      <c r="H39" s="3" t="s">
        <v>6</v>
      </c>
      <c r="I39" s="3" t="s">
        <v>7</v>
      </c>
      <c r="J39" s="4">
        <v>40000</v>
      </c>
      <c r="K39" s="4">
        <v>0</v>
      </c>
      <c r="L39" s="4">
        <f t="shared" si="0"/>
        <v>40000</v>
      </c>
      <c r="M39" s="4">
        <v>90334.89</v>
      </c>
      <c r="N39" s="4">
        <v>130334.89</v>
      </c>
      <c r="O39" s="4">
        <v>121885.37</v>
      </c>
      <c r="P39" s="4">
        <v>121885.37</v>
      </c>
      <c r="Q39" s="4">
        <v>8449.52</v>
      </c>
    </row>
    <row r="40" spans="1:17" hidden="1" x14ac:dyDescent="0.2">
      <c r="A40" s="3" t="s">
        <v>77</v>
      </c>
      <c r="B40" s="3" t="s">
        <v>78</v>
      </c>
      <c r="C40" s="3" t="s">
        <v>2</v>
      </c>
      <c r="D40" s="3" t="s">
        <v>2</v>
      </c>
      <c r="E40" s="3" t="s">
        <v>75</v>
      </c>
      <c r="F40" s="3" t="s">
        <v>71</v>
      </c>
      <c r="G40" s="3" t="s">
        <v>76</v>
      </c>
      <c r="H40" s="3" t="s">
        <v>6</v>
      </c>
      <c r="I40" s="3" t="s">
        <v>7</v>
      </c>
      <c r="J40" s="4">
        <v>0</v>
      </c>
      <c r="K40" s="4">
        <v>0</v>
      </c>
      <c r="L40" s="4">
        <f t="shared" si="0"/>
        <v>0</v>
      </c>
      <c r="M40" s="4">
        <v>10000</v>
      </c>
      <c r="N40" s="4">
        <v>10000</v>
      </c>
      <c r="O40" s="4">
        <v>10841.6</v>
      </c>
      <c r="P40" s="4">
        <v>9486.4</v>
      </c>
      <c r="Q40" s="4">
        <v>-841.6</v>
      </c>
    </row>
    <row r="41" spans="1:17" hidden="1" x14ac:dyDescent="0.2">
      <c r="A41" s="3" t="s">
        <v>0</v>
      </c>
      <c r="B41" s="3" t="s">
        <v>1</v>
      </c>
      <c r="C41" s="3" t="s">
        <v>2</v>
      </c>
      <c r="D41" s="3" t="s">
        <v>2</v>
      </c>
      <c r="E41" s="3" t="s">
        <v>79</v>
      </c>
      <c r="F41" s="3" t="s">
        <v>71</v>
      </c>
      <c r="G41" s="3" t="s">
        <v>80</v>
      </c>
      <c r="H41" s="3" t="s">
        <v>6</v>
      </c>
      <c r="I41" s="3" t="s">
        <v>7</v>
      </c>
      <c r="J41" s="4">
        <v>0</v>
      </c>
      <c r="K41" s="4">
        <v>0</v>
      </c>
      <c r="L41" s="4">
        <f t="shared" si="0"/>
        <v>0</v>
      </c>
      <c r="M41" s="4">
        <v>0</v>
      </c>
      <c r="N41" s="4">
        <v>0</v>
      </c>
      <c r="O41" s="4">
        <v>750754</v>
      </c>
      <c r="P41" s="4">
        <v>750754</v>
      </c>
      <c r="Q41" s="4">
        <v>-750754</v>
      </c>
    </row>
    <row r="42" spans="1:17" hidden="1" x14ac:dyDescent="0.2">
      <c r="A42" s="3" t="s">
        <v>0</v>
      </c>
      <c r="B42" s="3" t="s">
        <v>1</v>
      </c>
      <c r="C42" s="3" t="s">
        <v>2</v>
      </c>
      <c r="D42" s="3" t="s">
        <v>2</v>
      </c>
      <c r="E42" s="3" t="s">
        <v>81</v>
      </c>
      <c r="F42" s="3" t="s">
        <v>71</v>
      </c>
      <c r="G42" s="3" t="s">
        <v>82</v>
      </c>
      <c r="H42" s="3" t="s">
        <v>6</v>
      </c>
      <c r="I42" s="3" t="s">
        <v>7</v>
      </c>
      <c r="J42" s="4">
        <v>3000000</v>
      </c>
      <c r="K42" s="4">
        <v>0</v>
      </c>
      <c r="L42" s="4">
        <f t="shared" si="0"/>
        <v>3000000</v>
      </c>
      <c r="M42" s="4">
        <v>2932664.75</v>
      </c>
      <c r="N42" s="4">
        <v>5932664.75</v>
      </c>
      <c r="O42" s="4">
        <v>4374364.18</v>
      </c>
      <c r="P42" s="4">
        <v>4374364.18</v>
      </c>
      <c r="Q42" s="4">
        <v>1558300.57</v>
      </c>
    </row>
    <row r="43" spans="1:17" hidden="1" x14ac:dyDescent="0.2">
      <c r="A43" s="3" t="s">
        <v>0</v>
      </c>
      <c r="B43" s="3" t="s">
        <v>1</v>
      </c>
      <c r="C43" s="3" t="s">
        <v>2</v>
      </c>
      <c r="D43" s="3" t="s">
        <v>2</v>
      </c>
      <c r="E43" s="3" t="s">
        <v>83</v>
      </c>
      <c r="F43" s="3" t="s">
        <v>71</v>
      </c>
      <c r="G43" s="3" t="s">
        <v>84</v>
      </c>
      <c r="H43" s="3" t="s">
        <v>6</v>
      </c>
      <c r="I43" s="3" t="s">
        <v>7</v>
      </c>
      <c r="J43" s="4">
        <v>3000000</v>
      </c>
      <c r="K43" s="4">
        <v>0</v>
      </c>
      <c r="L43" s="4">
        <f t="shared" si="0"/>
        <v>3000000</v>
      </c>
      <c r="M43" s="4">
        <v>2260902.98</v>
      </c>
      <c r="N43" s="4">
        <v>5260902.9800000004</v>
      </c>
      <c r="O43" s="4">
        <v>3583192.07</v>
      </c>
      <c r="P43" s="4">
        <v>3583192.07</v>
      </c>
      <c r="Q43" s="4">
        <v>1677710.91</v>
      </c>
    </row>
    <row r="44" spans="1:17" hidden="1" x14ac:dyDescent="0.2">
      <c r="A44" s="3" t="s">
        <v>0</v>
      </c>
      <c r="B44" s="3" t="s">
        <v>1</v>
      </c>
      <c r="C44" s="3" t="s">
        <v>2</v>
      </c>
      <c r="D44" s="3" t="s">
        <v>2</v>
      </c>
      <c r="E44" s="3" t="s">
        <v>85</v>
      </c>
      <c r="F44" s="3" t="s">
        <v>71</v>
      </c>
      <c r="G44" s="3" t="s">
        <v>86</v>
      </c>
      <c r="H44" s="3" t="s">
        <v>6</v>
      </c>
      <c r="I44" s="3" t="s">
        <v>7</v>
      </c>
      <c r="J44" s="4">
        <v>300000</v>
      </c>
      <c r="K44" s="4">
        <v>0</v>
      </c>
      <c r="L44" s="4">
        <f t="shared" si="0"/>
        <v>300000</v>
      </c>
      <c r="M44" s="4">
        <v>413791.66</v>
      </c>
      <c r="N44" s="4">
        <v>713791.66</v>
      </c>
      <c r="O44" s="4">
        <v>630802.12</v>
      </c>
      <c r="P44" s="4">
        <v>630802.12</v>
      </c>
      <c r="Q44" s="4">
        <v>82989.539999999994</v>
      </c>
    </row>
    <row r="45" spans="1:17" hidden="1" x14ac:dyDescent="0.2">
      <c r="A45" s="3" t="s">
        <v>87</v>
      </c>
      <c r="B45" s="3" t="s">
        <v>88</v>
      </c>
      <c r="C45" s="3" t="s">
        <v>2</v>
      </c>
      <c r="D45" s="3" t="s">
        <v>2</v>
      </c>
      <c r="E45" s="3" t="s">
        <v>89</v>
      </c>
      <c r="F45" s="3" t="s">
        <v>71</v>
      </c>
      <c r="G45" s="3" t="s">
        <v>90</v>
      </c>
      <c r="H45" s="3" t="s">
        <v>6</v>
      </c>
      <c r="I45" s="3" t="s">
        <v>7</v>
      </c>
      <c r="J45" s="4">
        <v>0</v>
      </c>
      <c r="K45" s="4">
        <v>0</v>
      </c>
      <c r="L45" s="4">
        <f t="shared" si="0"/>
        <v>0</v>
      </c>
      <c r="M45" s="4">
        <v>15</v>
      </c>
      <c r="N45" s="4">
        <v>15</v>
      </c>
      <c r="O45" s="4">
        <v>215.7</v>
      </c>
      <c r="P45" s="4">
        <v>215.7</v>
      </c>
      <c r="Q45" s="4">
        <v>-200.7</v>
      </c>
    </row>
    <row r="46" spans="1:17" hidden="1" x14ac:dyDescent="0.2">
      <c r="A46" s="3" t="s">
        <v>31</v>
      </c>
      <c r="B46" s="3" t="s">
        <v>32</v>
      </c>
      <c r="C46" s="3" t="s">
        <v>2</v>
      </c>
      <c r="D46" s="3" t="s">
        <v>2</v>
      </c>
      <c r="E46" s="3" t="s">
        <v>89</v>
      </c>
      <c r="F46" s="3" t="s">
        <v>71</v>
      </c>
      <c r="G46" s="3" t="s">
        <v>90</v>
      </c>
      <c r="H46" s="3" t="s">
        <v>6</v>
      </c>
      <c r="I46" s="3" t="s">
        <v>7</v>
      </c>
      <c r="J46" s="4">
        <v>0</v>
      </c>
      <c r="K46" s="4">
        <v>0</v>
      </c>
      <c r="L46" s="4">
        <f t="shared" si="0"/>
        <v>0</v>
      </c>
      <c r="M46" s="4">
        <v>10</v>
      </c>
      <c r="N46" s="4">
        <v>10</v>
      </c>
      <c r="O46" s="4">
        <v>4448.05</v>
      </c>
      <c r="P46" s="4">
        <v>1395.85</v>
      </c>
      <c r="Q46" s="4">
        <v>-4438.05</v>
      </c>
    </row>
    <row r="47" spans="1:17" hidden="1" x14ac:dyDescent="0.2">
      <c r="A47" s="3" t="s">
        <v>91</v>
      </c>
      <c r="B47" s="3" t="s">
        <v>92</v>
      </c>
      <c r="C47" s="3" t="s">
        <v>2</v>
      </c>
      <c r="D47" s="3" t="s">
        <v>2</v>
      </c>
      <c r="E47" s="3" t="s">
        <v>89</v>
      </c>
      <c r="F47" s="3" t="s">
        <v>71</v>
      </c>
      <c r="G47" s="3" t="s">
        <v>90</v>
      </c>
      <c r="H47" s="3" t="s">
        <v>6</v>
      </c>
      <c r="I47" s="3" t="s">
        <v>7</v>
      </c>
      <c r="J47" s="4">
        <v>0</v>
      </c>
      <c r="K47" s="4">
        <v>0</v>
      </c>
      <c r="L47" s="4">
        <f t="shared" si="0"/>
        <v>0</v>
      </c>
      <c r="M47" s="4">
        <v>0</v>
      </c>
      <c r="N47" s="4">
        <v>0</v>
      </c>
      <c r="O47" s="4">
        <v>9.4</v>
      </c>
      <c r="P47" s="4">
        <v>9.4</v>
      </c>
      <c r="Q47" s="4">
        <v>-9.4</v>
      </c>
    </row>
    <row r="48" spans="1:17" hidden="1" x14ac:dyDescent="0.2">
      <c r="A48" s="3" t="s">
        <v>93</v>
      </c>
      <c r="B48" s="3" t="s">
        <v>94</v>
      </c>
      <c r="C48" s="3" t="s">
        <v>2</v>
      </c>
      <c r="D48" s="3" t="s">
        <v>2</v>
      </c>
      <c r="E48" s="3" t="s">
        <v>89</v>
      </c>
      <c r="F48" s="3" t="s">
        <v>71</v>
      </c>
      <c r="G48" s="3" t="s">
        <v>90</v>
      </c>
      <c r="H48" s="3" t="s">
        <v>6</v>
      </c>
      <c r="I48" s="3" t="s">
        <v>7</v>
      </c>
      <c r="J48" s="4">
        <v>0</v>
      </c>
      <c r="K48" s="4">
        <v>0</v>
      </c>
      <c r="L48" s="4">
        <f t="shared" si="0"/>
        <v>0</v>
      </c>
      <c r="M48" s="4">
        <v>0</v>
      </c>
      <c r="N48" s="4">
        <v>0</v>
      </c>
      <c r="O48" s="4">
        <v>151.47999999999999</v>
      </c>
      <c r="P48" s="4">
        <v>151.47999999999999</v>
      </c>
      <c r="Q48" s="4">
        <v>-151.47999999999999</v>
      </c>
    </row>
    <row r="49" spans="1:17" hidden="1" x14ac:dyDescent="0.2">
      <c r="A49" s="3" t="s">
        <v>95</v>
      </c>
      <c r="B49" s="3" t="s">
        <v>96</v>
      </c>
      <c r="C49" s="3" t="s">
        <v>2</v>
      </c>
      <c r="D49" s="3" t="s">
        <v>2</v>
      </c>
      <c r="E49" s="3" t="s">
        <v>89</v>
      </c>
      <c r="F49" s="3" t="s">
        <v>71</v>
      </c>
      <c r="G49" s="3" t="s">
        <v>90</v>
      </c>
      <c r="H49" s="3" t="s">
        <v>6</v>
      </c>
      <c r="I49" s="3" t="s">
        <v>7</v>
      </c>
      <c r="J49" s="4">
        <v>0</v>
      </c>
      <c r="K49" s="4">
        <v>0</v>
      </c>
      <c r="L49" s="4">
        <f t="shared" si="0"/>
        <v>0</v>
      </c>
      <c r="M49" s="4">
        <v>7000</v>
      </c>
      <c r="N49" s="4">
        <v>7000</v>
      </c>
      <c r="O49" s="4">
        <v>5062.55</v>
      </c>
      <c r="P49" s="4">
        <v>5062.55</v>
      </c>
      <c r="Q49" s="4">
        <v>1937.45</v>
      </c>
    </row>
    <row r="50" spans="1:17" hidden="1" x14ac:dyDescent="0.2">
      <c r="A50" s="3" t="s">
        <v>26</v>
      </c>
      <c r="B50" s="3" t="s">
        <v>27</v>
      </c>
      <c r="C50" s="3" t="s">
        <v>2</v>
      </c>
      <c r="D50" s="3" t="s">
        <v>2</v>
      </c>
      <c r="E50" s="3" t="s">
        <v>89</v>
      </c>
      <c r="F50" s="3" t="s">
        <v>71</v>
      </c>
      <c r="G50" s="3" t="s">
        <v>90</v>
      </c>
      <c r="H50" s="3" t="s">
        <v>6</v>
      </c>
      <c r="I50" s="3" t="s">
        <v>7</v>
      </c>
      <c r="J50" s="4">
        <v>0</v>
      </c>
      <c r="K50" s="4">
        <v>0</v>
      </c>
      <c r="L50" s="4">
        <f t="shared" si="0"/>
        <v>0</v>
      </c>
      <c r="M50" s="4">
        <v>250</v>
      </c>
      <c r="N50" s="4">
        <v>250</v>
      </c>
      <c r="O50" s="4">
        <v>182.06</v>
      </c>
      <c r="P50" s="4">
        <v>182.06</v>
      </c>
      <c r="Q50" s="4">
        <v>67.94</v>
      </c>
    </row>
    <row r="51" spans="1:17" hidden="1" x14ac:dyDescent="0.2">
      <c r="A51" s="3" t="s">
        <v>97</v>
      </c>
      <c r="B51" s="3" t="s">
        <v>98</v>
      </c>
      <c r="C51" s="3" t="s">
        <v>2</v>
      </c>
      <c r="D51" s="3" t="s">
        <v>2</v>
      </c>
      <c r="E51" s="3" t="s">
        <v>89</v>
      </c>
      <c r="F51" s="3" t="s">
        <v>71</v>
      </c>
      <c r="G51" s="3" t="s">
        <v>90</v>
      </c>
      <c r="H51" s="3" t="s">
        <v>6</v>
      </c>
      <c r="I51" s="3" t="s">
        <v>7</v>
      </c>
      <c r="J51" s="4">
        <v>0</v>
      </c>
      <c r="K51" s="4">
        <v>0</v>
      </c>
      <c r="L51" s="4">
        <f t="shared" si="0"/>
        <v>0</v>
      </c>
      <c r="M51" s="4">
        <v>0</v>
      </c>
      <c r="N51" s="4">
        <v>0</v>
      </c>
      <c r="O51" s="4">
        <v>430.36</v>
      </c>
      <c r="P51" s="4">
        <v>430.36</v>
      </c>
      <c r="Q51" s="4">
        <v>-430.36</v>
      </c>
    </row>
    <row r="52" spans="1:17" hidden="1" x14ac:dyDescent="0.2">
      <c r="A52" s="3" t="s">
        <v>31</v>
      </c>
      <c r="B52" s="3" t="s">
        <v>32</v>
      </c>
      <c r="C52" s="3" t="s">
        <v>2</v>
      </c>
      <c r="D52" s="3" t="s">
        <v>2</v>
      </c>
      <c r="E52" s="3" t="s">
        <v>99</v>
      </c>
      <c r="F52" s="3" t="s">
        <v>71</v>
      </c>
      <c r="G52" s="3" t="s">
        <v>100</v>
      </c>
      <c r="H52" s="3" t="s">
        <v>6</v>
      </c>
      <c r="I52" s="3" t="s">
        <v>7</v>
      </c>
      <c r="J52" s="4">
        <v>0</v>
      </c>
      <c r="K52" s="4">
        <v>0</v>
      </c>
      <c r="L52" s="4">
        <f t="shared" si="0"/>
        <v>0</v>
      </c>
      <c r="M52" s="4">
        <v>7000</v>
      </c>
      <c r="N52" s="4">
        <v>7000</v>
      </c>
      <c r="O52" s="4">
        <v>9080</v>
      </c>
      <c r="P52" s="4">
        <v>9080</v>
      </c>
      <c r="Q52" s="4">
        <v>-2080</v>
      </c>
    </row>
    <row r="53" spans="1:17" hidden="1" x14ac:dyDescent="0.2">
      <c r="A53" s="3" t="s">
        <v>0</v>
      </c>
      <c r="B53" s="3" t="s">
        <v>1</v>
      </c>
      <c r="C53" s="3" t="s">
        <v>2</v>
      </c>
      <c r="D53" s="3" t="s">
        <v>2</v>
      </c>
      <c r="E53" s="3" t="s">
        <v>99</v>
      </c>
      <c r="F53" s="3" t="s">
        <v>71</v>
      </c>
      <c r="G53" s="3" t="s">
        <v>100</v>
      </c>
      <c r="H53" s="3" t="s">
        <v>6</v>
      </c>
      <c r="I53" s="3" t="s">
        <v>7</v>
      </c>
      <c r="J53" s="4">
        <v>24500000</v>
      </c>
      <c r="K53" s="4">
        <v>0</v>
      </c>
      <c r="L53" s="4">
        <f t="shared" si="0"/>
        <v>24500000</v>
      </c>
      <c r="M53" s="4">
        <v>-1979508.74</v>
      </c>
      <c r="N53" s="4">
        <v>22520491.260000002</v>
      </c>
      <c r="O53" s="4">
        <v>21591558.41</v>
      </c>
      <c r="P53" s="4">
        <v>21591558.41</v>
      </c>
      <c r="Q53" s="4">
        <v>928932.85</v>
      </c>
    </row>
    <row r="54" spans="1:17" hidden="1" x14ac:dyDescent="0.2">
      <c r="A54" s="3" t="s">
        <v>101</v>
      </c>
      <c r="B54" s="3" t="s">
        <v>102</v>
      </c>
      <c r="C54" s="3" t="s">
        <v>2</v>
      </c>
      <c r="D54" s="3" t="s">
        <v>2</v>
      </c>
      <c r="E54" s="3" t="s">
        <v>103</v>
      </c>
      <c r="F54" s="3" t="s">
        <v>71</v>
      </c>
      <c r="G54" s="3" t="s">
        <v>104</v>
      </c>
      <c r="H54" s="3" t="s">
        <v>6</v>
      </c>
      <c r="I54" s="3" t="s">
        <v>7</v>
      </c>
      <c r="J54" s="4">
        <v>0</v>
      </c>
      <c r="K54" s="4">
        <v>0</v>
      </c>
      <c r="L54" s="4">
        <f t="shared" si="0"/>
        <v>0</v>
      </c>
      <c r="M54" s="4">
        <v>500</v>
      </c>
      <c r="N54" s="4">
        <v>500</v>
      </c>
      <c r="O54" s="4">
        <v>388.5</v>
      </c>
      <c r="P54" s="4">
        <v>388.5</v>
      </c>
      <c r="Q54" s="4">
        <v>111.5</v>
      </c>
    </row>
    <row r="55" spans="1:17" hidden="1" x14ac:dyDescent="0.2">
      <c r="A55" s="3" t="s">
        <v>31</v>
      </c>
      <c r="B55" s="3" t="s">
        <v>32</v>
      </c>
      <c r="C55" s="3" t="s">
        <v>2</v>
      </c>
      <c r="D55" s="3" t="s">
        <v>2</v>
      </c>
      <c r="E55" s="3" t="s">
        <v>103</v>
      </c>
      <c r="F55" s="3" t="s">
        <v>71</v>
      </c>
      <c r="G55" s="3" t="s">
        <v>104</v>
      </c>
      <c r="H55" s="3" t="s">
        <v>6</v>
      </c>
      <c r="I55" s="3" t="s">
        <v>7</v>
      </c>
      <c r="J55" s="4">
        <v>0</v>
      </c>
      <c r="K55" s="4">
        <v>0</v>
      </c>
      <c r="L55" s="4">
        <f t="shared" si="0"/>
        <v>0</v>
      </c>
      <c r="M55" s="4">
        <v>1500000</v>
      </c>
      <c r="N55" s="4">
        <v>1500000</v>
      </c>
      <c r="O55" s="4">
        <v>3213275</v>
      </c>
      <c r="P55" s="4">
        <v>3213275</v>
      </c>
      <c r="Q55" s="4">
        <v>-1713275</v>
      </c>
    </row>
    <row r="56" spans="1:17" hidden="1" x14ac:dyDescent="0.2">
      <c r="A56" s="3" t="s">
        <v>0</v>
      </c>
      <c r="B56" s="3" t="s">
        <v>1</v>
      </c>
      <c r="C56" s="3" t="s">
        <v>2</v>
      </c>
      <c r="D56" s="3" t="s">
        <v>2</v>
      </c>
      <c r="E56" s="3" t="s">
        <v>103</v>
      </c>
      <c r="F56" s="3" t="s">
        <v>71</v>
      </c>
      <c r="G56" s="3" t="s">
        <v>104</v>
      </c>
      <c r="H56" s="3" t="s">
        <v>6</v>
      </c>
      <c r="I56" s="3" t="s">
        <v>7</v>
      </c>
      <c r="J56" s="4">
        <v>2000000</v>
      </c>
      <c r="K56" s="4">
        <v>0</v>
      </c>
      <c r="L56" s="4">
        <f t="shared" si="0"/>
        <v>2000000</v>
      </c>
      <c r="M56" s="4">
        <v>-1694237</v>
      </c>
      <c r="N56" s="4">
        <v>305763</v>
      </c>
      <c r="O56" s="4">
        <v>284056.63</v>
      </c>
      <c r="P56" s="4">
        <v>284056.63</v>
      </c>
      <c r="Q56" s="4">
        <v>21706.37</v>
      </c>
    </row>
    <row r="57" spans="1:17" hidden="1" x14ac:dyDescent="0.2">
      <c r="A57" s="3" t="s">
        <v>105</v>
      </c>
      <c r="B57" s="3" t="s">
        <v>106</v>
      </c>
      <c r="C57" s="3" t="s">
        <v>2</v>
      </c>
      <c r="D57" s="3" t="s">
        <v>2</v>
      </c>
      <c r="E57" s="3" t="s">
        <v>103</v>
      </c>
      <c r="F57" s="3" t="s">
        <v>71</v>
      </c>
      <c r="G57" s="3" t="s">
        <v>104</v>
      </c>
      <c r="H57" s="3" t="s">
        <v>6</v>
      </c>
      <c r="I57" s="3" t="s">
        <v>7</v>
      </c>
      <c r="J57" s="4">
        <v>0</v>
      </c>
      <c r="K57" s="4">
        <v>0</v>
      </c>
      <c r="L57" s="4">
        <f t="shared" si="0"/>
        <v>0</v>
      </c>
      <c r="M57" s="4">
        <v>15</v>
      </c>
      <c r="N57" s="4">
        <v>15</v>
      </c>
      <c r="O57" s="4">
        <v>10.14</v>
      </c>
      <c r="P57" s="4">
        <v>10.14</v>
      </c>
      <c r="Q57" s="4">
        <v>4.8600000000000003</v>
      </c>
    </row>
    <row r="58" spans="1:17" hidden="1" x14ac:dyDescent="0.2">
      <c r="A58" s="3" t="s">
        <v>107</v>
      </c>
      <c r="B58" s="3" t="s">
        <v>108</v>
      </c>
      <c r="C58" s="3" t="s">
        <v>2</v>
      </c>
      <c r="D58" s="3" t="s">
        <v>2</v>
      </c>
      <c r="E58" s="3" t="s">
        <v>109</v>
      </c>
      <c r="F58" s="3" t="s">
        <v>110</v>
      </c>
      <c r="G58" s="3" t="s">
        <v>111</v>
      </c>
      <c r="H58" s="3" t="s">
        <v>6</v>
      </c>
      <c r="I58" s="3" t="s">
        <v>7</v>
      </c>
      <c r="J58" s="4">
        <v>0</v>
      </c>
      <c r="K58" s="4">
        <v>1821675.02</v>
      </c>
      <c r="L58" s="4">
        <f t="shared" si="0"/>
        <v>1821675.02</v>
      </c>
      <c r="M58" s="4">
        <v>2942125.51</v>
      </c>
      <c r="N58" s="4">
        <v>4763800.53</v>
      </c>
      <c r="O58" s="4">
        <v>4763800.53</v>
      </c>
      <c r="P58" s="4">
        <v>4763800.53</v>
      </c>
      <c r="Q58" s="4">
        <v>0</v>
      </c>
    </row>
    <row r="59" spans="1:17" hidden="1" x14ac:dyDescent="0.2">
      <c r="A59" s="3" t="s">
        <v>0</v>
      </c>
      <c r="B59" s="3" t="s">
        <v>1</v>
      </c>
      <c r="C59" s="3" t="s">
        <v>2</v>
      </c>
      <c r="D59" s="3" t="s">
        <v>2</v>
      </c>
      <c r="E59" s="3" t="s">
        <v>112</v>
      </c>
      <c r="F59" s="3" t="s">
        <v>113</v>
      </c>
      <c r="G59" s="3" t="s">
        <v>114</v>
      </c>
      <c r="H59" s="3" t="s">
        <v>6</v>
      </c>
      <c r="I59" s="3" t="s">
        <v>7</v>
      </c>
      <c r="J59" s="4">
        <v>100000</v>
      </c>
      <c r="K59" s="4">
        <v>0</v>
      </c>
      <c r="L59" s="4">
        <f t="shared" si="0"/>
        <v>100000</v>
      </c>
      <c r="M59" s="4">
        <v>-75000</v>
      </c>
      <c r="N59" s="4">
        <v>25000</v>
      </c>
      <c r="O59" s="4">
        <v>31653.17</v>
      </c>
      <c r="P59" s="4">
        <v>31653.17</v>
      </c>
      <c r="Q59" s="4">
        <v>-6653.17</v>
      </c>
    </row>
    <row r="60" spans="1:17" hidden="1" x14ac:dyDescent="0.2">
      <c r="A60" s="3" t="s">
        <v>115</v>
      </c>
      <c r="B60" s="3" t="s">
        <v>116</v>
      </c>
      <c r="C60" s="3" t="s">
        <v>2</v>
      </c>
      <c r="D60" s="3" t="s">
        <v>2</v>
      </c>
      <c r="E60" s="3" t="s">
        <v>112</v>
      </c>
      <c r="F60" s="3" t="s">
        <v>113</v>
      </c>
      <c r="G60" s="3" t="s">
        <v>114</v>
      </c>
      <c r="H60" s="3" t="s">
        <v>6</v>
      </c>
      <c r="I60" s="3" t="s">
        <v>7</v>
      </c>
      <c r="J60" s="4">
        <v>0</v>
      </c>
      <c r="K60" s="4">
        <v>0</v>
      </c>
      <c r="L60" s="4">
        <f t="shared" si="0"/>
        <v>0</v>
      </c>
      <c r="M60" s="4">
        <v>11000</v>
      </c>
      <c r="N60" s="4">
        <v>11000</v>
      </c>
      <c r="O60" s="4">
        <v>9682.93</v>
      </c>
      <c r="P60" s="4">
        <v>9682.93</v>
      </c>
      <c r="Q60" s="4">
        <v>1317.07</v>
      </c>
    </row>
    <row r="61" spans="1:17" hidden="1" x14ac:dyDescent="0.2">
      <c r="A61" s="3" t="s">
        <v>31</v>
      </c>
      <c r="B61" s="3" t="s">
        <v>32</v>
      </c>
      <c r="C61" s="3" t="s">
        <v>2</v>
      </c>
      <c r="D61" s="3" t="s">
        <v>2</v>
      </c>
      <c r="E61" s="3" t="s">
        <v>117</v>
      </c>
      <c r="F61" s="3" t="s">
        <v>113</v>
      </c>
      <c r="G61" s="3" t="s">
        <v>118</v>
      </c>
      <c r="H61" s="3" t="s">
        <v>6</v>
      </c>
      <c r="I61" s="3" t="s">
        <v>7</v>
      </c>
      <c r="J61" s="4">
        <v>0</v>
      </c>
      <c r="K61" s="4">
        <v>0</v>
      </c>
      <c r="L61" s="4">
        <f t="shared" si="0"/>
        <v>0</v>
      </c>
      <c r="M61" s="4">
        <v>50000</v>
      </c>
      <c r="N61" s="4">
        <v>50000</v>
      </c>
      <c r="O61" s="4">
        <v>66571.289999999994</v>
      </c>
      <c r="P61" s="4">
        <v>3514.7</v>
      </c>
      <c r="Q61" s="4">
        <v>-16571.29</v>
      </c>
    </row>
    <row r="62" spans="1:17" hidden="1" x14ac:dyDescent="0.2">
      <c r="A62" s="3" t="s">
        <v>95</v>
      </c>
      <c r="B62" s="3" t="s">
        <v>96</v>
      </c>
      <c r="C62" s="3" t="s">
        <v>2</v>
      </c>
      <c r="D62" s="3" t="s">
        <v>2</v>
      </c>
      <c r="E62" s="3" t="s">
        <v>117</v>
      </c>
      <c r="F62" s="3" t="s">
        <v>113</v>
      </c>
      <c r="G62" s="3" t="s">
        <v>118</v>
      </c>
      <c r="H62" s="3" t="s">
        <v>6</v>
      </c>
      <c r="I62" s="3" t="s">
        <v>7</v>
      </c>
      <c r="J62" s="4">
        <v>0</v>
      </c>
      <c r="K62" s="4">
        <v>0</v>
      </c>
      <c r="L62" s="4">
        <f t="shared" si="0"/>
        <v>0</v>
      </c>
      <c r="M62" s="4">
        <v>10000</v>
      </c>
      <c r="N62" s="4">
        <v>10000</v>
      </c>
      <c r="O62" s="4">
        <v>14884.6</v>
      </c>
      <c r="P62" s="4">
        <v>13884.6</v>
      </c>
      <c r="Q62" s="4">
        <v>-4884.6000000000004</v>
      </c>
    </row>
    <row r="63" spans="1:17" hidden="1" x14ac:dyDescent="0.2">
      <c r="A63" s="3" t="s">
        <v>0</v>
      </c>
      <c r="B63" s="3" t="s">
        <v>1</v>
      </c>
      <c r="C63" s="3" t="s">
        <v>2</v>
      </c>
      <c r="D63" s="3" t="s">
        <v>2</v>
      </c>
      <c r="E63" s="3" t="s">
        <v>117</v>
      </c>
      <c r="F63" s="3" t="s">
        <v>113</v>
      </c>
      <c r="G63" s="3" t="s">
        <v>118</v>
      </c>
      <c r="H63" s="3" t="s">
        <v>6</v>
      </c>
      <c r="I63" s="3" t="s">
        <v>7</v>
      </c>
      <c r="J63" s="4">
        <v>60000</v>
      </c>
      <c r="K63" s="4">
        <v>0</v>
      </c>
      <c r="L63" s="4">
        <f t="shared" si="0"/>
        <v>60000</v>
      </c>
      <c r="M63" s="4">
        <v>-55000</v>
      </c>
      <c r="N63" s="4">
        <v>5000</v>
      </c>
      <c r="O63" s="4">
        <v>0</v>
      </c>
      <c r="P63" s="4">
        <v>0</v>
      </c>
      <c r="Q63" s="4">
        <v>5000</v>
      </c>
    </row>
    <row r="64" spans="1:17" hidden="1" x14ac:dyDescent="0.2">
      <c r="A64" s="3" t="s">
        <v>0</v>
      </c>
      <c r="B64" s="3" t="s">
        <v>1</v>
      </c>
      <c r="C64" s="3" t="s">
        <v>2</v>
      </c>
      <c r="D64" s="3" t="s">
        <v>2</v>
      </c>
      <c r="E64" s="3" t="s">
        <v>119</v>
      </c>
      <c r="F64" s="3" t="s">
        <v>113</v>
      </c>
      <c r="G64" s="3" t="s">
        <v>120</v>
      </c>
      <c r="H64" s="3" t="s">
        <v>6</v>
      </c>
      <c r="I64" s="3" t="s">
        <v>7</v>
      </c>
      <c r="J64" s="4">
        <v>300000</v>
      </c>
      <c r="K64" s="4">
        <v>0</v>
      </c>
      <c r="L64" s="4">
        <f t="shared" si="0"/>
        <v>300000</v>
      </c>
      <c r="M64" s="4">
        <v>257.64999999999998</v>
      </c>
      <c r="N64" s="4">
        <v>300257.65000000002</v>
      </c>
      <c r="O64" s="4">
        <v>164236.01</v>
      </c>
      <c r="P64" s="4">
        <v>164061.04</v>
      </c>
      <c r="Q64" s="4">
        <v>136021.64000000001</v>
      </c>
    </row>
    <row r="65" spans="1:17" hidden="1" x14ac:dyDescent="0.2">
      <c r="A65" s="3" t="s">
        <v>0</v>
      </c>
      <c r="B65" s="3" t="s">
        <v>1</v>
      </c>
      <c r="C65" s="3" t="s">
        <v>2</v>
      </c>
      <c r="D65" s="3" t="s">
        <v>2</v>
      </c>
      <c r="E65" s="3" t="s">
        <v>121</v>
      </c>
      <c r="F65" s="3" t="s">
        <v>113</v>
      </c>
      <c r="G65" s="3" t="s">
        <v>122</v>
      </c>
      <c r="H65" s="3" t="s">
        <v>6</v>
      </c>
      <c r="I65" s="3" t="s">
        <v>7</v>
      </c>
      <c r="J65" s="4">
        <v>300000</v>
      </c>
      <c r="K65" s="4">
        <v>0</v>
      </c>
      <c r="L65" s="4">
        <f t="shared" si="0"/>
        <v>300000</v>
      </c>
      <c r="M65" s="4">
        <v>0</v>
      </c>
      <c r="N65" s="4">
        <v>300000</v>
      </c>
      <c r="O65" s="4">
        <v>306264.48</v>
      </c>
      <c r="P65" s="4">
        <v>306140.43</v>
      </c>
      <c r="Q65" s="4">
        <v>-6264.48</v>
      </c>
    </row>
    <row r="66" spans="1:17" hidden="1" x14ac:dyDescent="0.2">
      <c r="A66" s="3" t="s">
        <v>0</v>
      </c>
      <c r="B66" s="3" t="s">
        <v>1</v>
      </c>
      <c r="C66" s="3" t="s">
        <v>2</v>
      </c>
      <c r="D66" s="3" t="s">
        <v>2</v>
      </c>
      <c r="E66" s="3" t="s">
        <v>123</v>
      </c>
      <c r="F66" s="3" t="s">
        <v>113</v>
      </c>
      <c r="G66" s="3" t="s">
        <v>124</v>
      </c>
      <c r="H66" s="3" t="s">
        <v>6</v>
      </c>
      <c r="I66" s="3" t="s">
        <v>7</v>
      </c>
      <c r="J66" s="4">
        <v>100000</v>
      </c>
      <c r="K66" s="4">
        <v>0</v>
      </c>
      <c r="L66" s="4">
        <f t="shared" si="0"/>
        <v>100000</v>
      </c>
      <c r="M66" s="4">
        <v>-99000</v>
      </c>
      <c r="N66" s="4">
        <v>1000</v>
      </c>
      <c r="O66" s="4">
        <v>590</v>
      </c>
      <c r="P66" s="4">
        <v>590</v>
      </c>
      <c r="Q66" s="4">
        <v>410</v>
      </c>
    </row>
    <row r="67" spans="1:17" hidden="1" x14ac:dyDescent="0.2">
      <c r="A67" s="3" t="s">
        <v>105</v>
      </c>
      <c r="B67" s="3" t="s">
        <v>106</v>
      </c>
      <c r="C67" s="3" t="s">
        <v>2</v>
      </c>
      <c r="D67" s="3" t="s">
        <v>2</v>
      </c>
      <c r="E67" s="3" t="s">
        <v>125</v>
      </c>
      <c r="F67" s="3" t="s">
        <v>113</v>
      </c>
      <c r="G67" s="3" t="s">
        <v>126</v>
      </c>
      <c r="H67" s="3" t="s">
        <v>6</v>
      </c>
      <c r="I67" s="3" t="s">
        <v>7</v>
      </c>
      <c r="J67" s="4">
        <v>0</v>
      </c>
      <c r="K67" s="4">
        <v>0</v>
      </c>
      <c r="L67" s="4">
        <f t="shared" ref="L67:L115" si="1">+J67+K67</f>
        <v>0</v>
      </c>
      <c r="M67" s="4">
        <v>1000</v>
      </c>
      <c r="N67" s="4">
        <v>1000</v>
      </c>
      <c r="O67" s="4">
        <v>660.19</v>
      </c>
      <c r="P67" s="4">
        <v>406.74</v>
      </c>
      <c r="Q67" s="4">
        <v>339.81</v>
      </c>
    </row>
    <row r="68" spans="1:17" hidden="1" x14ac:dyDescent="0.2">
      <c r="A68" s="3" t="s">
        <v>0</v>
      </c>
      <c r="B68" s="3" t="s">
        <v>1</v>
      </c>
      <c r="C68" s="3" t="s">
        <v>2</v>
      </c>
      <c r="D68" s="3" t="s">
        <v>2</v>
      </c>
      <c r="E68" s="3" t="s">
        <v>125</v>
      </c>
      <c r="F68" s="3" t="s">
        <v>113</v>
      </c>
      <c r="G68" s="3" t="s">
        <v>126</v>
      </c>
      <c r="H68" s="3" t="s">
        <v>6</v>
      </c>
      <c r="I68" s="3" t="s">
        <v>7</v>
      </c>
      <c r="J68" s="4">
        <v>1400000</v>
      </c>
      <c r="K68" s="4">
        <v>0</v>
      </c>
      <c r="L68" s="4">
        <f t="shared" si="1"/>
        <v>1400000</v>
      </c>
      <c r="M68" s="4">
        <v>331143.03999999998</v>
      </c>
      <c r="N68" s="4">
        <v>1731143.04</v>
      </c>
      <c r="O68" s="4">
        <v>852688.97</v>
      </c>
      <c r="P68" s="4">
        <v>852023.1</v>
      </c>
      <c r="Q68" s="4">
        <v>878454.07</v>
      </c>
    </row>
    <row r="69" spans="1:17" hidden="1" x14ac:dyDescent="0.2">
      <c r="A69" s="3" t="s">
        <v>87</v>
      </c>
      <c r="B69" s="3" t="s">
        <v>88</v>
      </c>
      <c r="C69" s="3" t="s">
        <v>2</v>
      </c>
      <c r="D69" s="3" t="s">
        <v>2</v>
      </c>
      <c r="E69" s="3" t="s">
        <v>125</v>
      </c>
      <c r="F69" s="3" t="s">
        <v>113</v>
      </c>
      <c r="G69" s="3" t="s">
        <v>126</v>
      </c>
      <c r="H69" s="3" t="s">
        <v>6</v>
      </c>
      <c r="I69" s="3" t="s">
        <v>7</v>
      </c>
      <c r="J69" s="4">
        <v>0</v>
      </c>
      <c r="K69" s="4">
        <v>0</v>
      </c>
      <c r="L69" s="4">
        <f t="shared" si="1"/>
        <v>0</v>
      </c>
      <c r="M69" s="4">
        <v>1000</v>
      </c>
      <c r="N69" s="4">
        <v>1000</v>
      </c>
      <c r="O69" s="4">
        <v>555.46</v>
      </c>
      <c r="P69" s="4">
        <v>555.46</v>
      </c>
      <c r="Q69" s="4">
        <v>444.54</v>
      </c>
    </row>
    <row r="70" spans="1:17" hidden="1" x14ac:dyDescent="0.2">
      <c r="A70" s="3" t="s">
        <v>127</v>
      </c>
      <c r="B70" s="3" t="s">
        <v>128</v>
      </c>
      <c r="C70" s="3" t="s">
        <v>2</v>
      </c>
      <c r="D70" s="3" t="s">
        <v>2</v>
      </c>
      <c r="E70" s="3" t="s">
        <v>125</v>
      </c>
      <c r="F70" s="3" t="s">
        <v>113</v>
      </c>
      <c r="G70" s="3" t="s">
        <v>126</v>
      </c>
      <c r="H70" s="3" t="s">
        <v>6</v>
      </c>
      <c r="I70" s="3" t="s">
        <v>7</v>
      </c>
      <c r="J70" s="4">
        <v>0</v>
      </c>
      <c r="K70" s="4">
        <v>0</v>
      </c>
      <c r="L70" s="4">
        <f t="shared" si="1"/>
        <v>0</v>
      </c>
      <c r="M70" s="4">
        <v>800</v>
      </c>
      <c r="N70" s="4">
        <v>800</v>
      </c>
      <c r="O70" s="4">
        <v>157.34</v>
      </c>
      <c r="P70" s="4">
        <v>157.34</v>
      </c>
      <c r="Q70" s="4">
        <v>642.66</v>
      </c>
    </row>
    <row r="71" spans="1:17" hidden="1" x14ac:dyDescent="0.2">
      <c r="A71" s="3" t="s">
        <v>107</v>
      </c>
      <c r="B71" s="3" t="s">
        <v>108</v>
      </c>
      <c r="C71" s="3" t="s">
        <v>2</v>
      </c>
      <c r="D71" s="3" t="s">
        <v>2</v>
      </c>
      <c r="E71" s="3" t="s">
        <v>125</v>
      </c>
      <c r="F71" s="3" t="s">
        <v>113</v>
      </c>
      <c r="G71" s="3" t="s">
        <v>126</v>
      </c>
      <c r="H71" s="3" t="s">
        <v>6</v>
      </c>
      <c r="I71" s="3" t="s">
        <v>7</v>
      </c>
      <c r="J71" s="4">
        <v>0</v>
      </c>
      <c r="K71" s="4">
        <v>0</v>
      </c>
      <c r="L71" s="4">
        <f t="shared" si="1"/>
        <v>0</v>
      </c>
      <c r="M71" s="4">
        <v>15000</v>
      </c>
      <c r="N71" s="4">
        <v>15000</v>
      </c>
      <c r="O71" s="4">
        <v>12301.97</v>
      </c>
      <c r="P71" s="4">
        <v>12301.97</v>
      </c>
      <c r="Q71" s="4">
        <v>2698.03</v>
      </c>
    </row>
    <row r="72" spans="1:17" hidden="1" x14ac:dyDescent="0.2">
      <c r="A72" s="3" t="s">
        <v>129</v>
      </c>
      <c r="B72" s="3" t="s">
        <v>130</v>
      </c>
      <c r="C72" s="3" t="s">
        <v>2</v>
      </c>
      <c r="D72" s="3" t="s">
        <v>2</v>
      </c>
      <c r="E72" s="3" t="s">
        <v>125</v>
      </c>
      <c r="F72" s="3" t="s">
        <v>113</v>
      </c>
      <c r="G72" s="3" t="s">
        <v>126</v>
      </c>
      <c r="H72" s="3" t="s">
        <v>6</v>
      </c>
      <c r="I72" s="3" t="s">
        <v>7</v>
      </c>
      <c r="J72" s="4">
        <v>0</v>
      </c>
      <c r="K72" s="4">
        <v>0</v>
      </c>
      <c r="L72" s="4">
        <f t="shared" si="1"/>
        <v>0</v>
      </c>
      <c r="M72" s="4">
        <v>3000</v>
      </c>
      <c r="N72" s="4">
        <v>3000</v>
      </c>
      <c r="O72" s="4">
        <v>2528.2399999999998</v>
      </c>
      <c r="P72" s="4">
        <v>2528.2399999999998</v>
      </c>
      <c r="Q72" s="4">
        <v>471.76</v>
      </c>
    </row>
    <row r="73" spans="1:17" hidden="1" x14ac:dyDescent="0.2">
      <c r="A73" s="3" t="s">
        <v>77</v>
      </c>
      <c r="B73" s="3" t="s">
        <v>78</v>
      </c>
      <c r="C73" s="3" t="s">
        <v>2</v>
      </c>
      <c r="D73" s="3" t="s">
        <v>2</v>
      </c>
      <c r="E73" s="3" t="s">
        <v>125</v>
      </c>
      <c r="F73" s="3" t="s">
        <v>113</v>
      </c>
      <c r="G73" s="3" t="s">
        <v>126</v>
      </c>
      <c r="H73" s="3" t="s">
        <v>6</v>
      </c>
      <c r="I73" s="3" t="s">
        <v>7</v>
      </c>
      <c r="J73" s="4">
        <v>0</v>
      </c>
      <c r="K73" s="4">
        <v>0</v>
      </c>
      <c r="L73" s="4">
        <f t="shared" si="1"/>
        <v>0</v>
      </c>
      <c r="M73" s="4">
        <v>800</v>
      </c>
      <c r="N73" s="4">
        <v>800</v>
      </c>
      <c r="O73" s="4">
        <v>152.94</v>
      </c>
      <c r="P73" s="4">
        <v>152.94</v>
      </c>
      <c r="Q73" s="4">
        <v>647.05999999999995</v>
      </c>
    </row>
    <row r="74" spans="1:17" hidden="1" x14ac:dyDescent="0.2">
      <c r="A74" s="3" t="s">
        <v>131</v>
      </c>
      <c r="B74" s="3" t="s">
        <v>132</v>
      </c>
      <c r="C74" s="3" t="s">
        <v>2</v>
      </c>
      <c r="D74" s="3" t="s">
        <v>2</v>
      </c>
      <c r="E74" s="3" t="s">
        <v>125</v>
      </c>
      <c r="F74" s="3" t="s">
        <v>113</v>
      </c>
      <c r="G74" s="3" t="s">
        <v>126</v>
      </c>
      <c r="H74" s="3" t="s">
        <v>6</v>
      </c>
      <c r="I74" s="3" t="s">
        <v>7</v>
      </c>
      <c r="J74" s="4">
        <v>0</v>
      </c>
      <c r="K74" s="4">
        <v>0</v>
      </c>
      <c r="L74" s="4">
        <f t="shared" si="1"/>
        <v>0</v>
      </c>
      <c r="M74" s="4">
        <v>10</v>
      </c>
      <c r="N74" s="4">
        <v>10</v>
      </c>
      <c r="O74" s="4">
        <v>797.4</v>
      </c>
      <c r="P74" s="4">
        <v>797.4</v>
      </c>
      <c r="Q74" s="4">
        <v>-787.4</v>
      </c>
    </row>
    <row r="75" spans="1:17" hidden="1" x14ac:dyDescent="0.2">
      <c r="A75" s="3" t="s">
        <v>133</v>
      </c>
      <c r="B75" s="3" t="s">
        <v>134</v>
      </c>
      <c r="C75" s="3" t="s">
        <v>2</v>
      </c>
      <c r="D75" s="3" t="s">
        <v>2</v>
      </c>
      <c r="E75" s="3" t="s">
        <v>125</v>
      </c>
      <c r="F75" s="3" t="s">
        <v>113</v>
      </c>
      <c r="G75" s="3" t="s">
        <v>126</v>
      </c>
      <c r="H75" s="3" t="s">
        <v>6</v>
      </c>
      <c r="I75" s="3" t="s">
        <v>7</v>
      </c>
      <c r="J75" s="4">
        <v>0</v>
      </c>
      <c r="K75" s="4">
        <v>0</v>
      </c>
      <c r="L75" s="4">
        <f t="shared" si="1"/>
        <v>0</v>
      </c>
      <c r="M75" s="4">
        <v>100</v>
      </c>
      <c r="N75" s="4">
        <v>100</v>
      </c>
      <c r="O75" s="4">
        <v>106.56</v>
      </c>
      <c r="P75" s="4">
        <v>106.56</v>
      </c>
      <c r="Q75" s="4">
        <v>-6.56</v>
      </c>
    </row>
    <row r="76" spans="1:17" hidden="1" x14ac:dyDescent="0.2">
      <c r="A76" s="3" t="s">
        <v>31</v>
      </c>
      <c r="B76" s="3" t="s">
        <v>32</v>
      </c>
      <c r="C76" s="3" t="s">
        <v>2</v>
      </c>
      <c r="D76" s="3" t="s">
        <v>2</v>
      </c>
      <c r="E76" s="3" t="s">
        <v>125</v>
      </c>
      <c r="F76" s="3" t="s">
        <v>113</v>
      </c>
      <c r="G76" s="3" t="s">
        <v>126</v>
      </c>
      <c r="H76" s="3" t="s">
        <v>6</v>
      </c>
      <c r="I76" s="3" t="s">
        <v>7</v>
      </c>
      <c r="J76" s="4">
        <v>0</v>
      </c>
      <c r="K76" s="4">
        <v>0</v>
      </c>
      <c r="L76" s="4">
        <f t="shared" si="1"/>
        <v>0</v>
      </c>
      <c r="M76" s="4">
        <v>5000</v>
      </c>
      <c r="N76" s="4">
        <v>5000</v>
      </c>
      <c r="O76" s="4">
        <v>3689.47</v>
      </c>
      <c r="P76" s="4">
        <v>1236.71</v>
      </c>
      <c r="Q76" s="4">
        <v>1310.53</v>
      </c>
    </row>
    <row r="77" spans="1:17" hidden="1" x14ac:dyDescent="0.2">
      <c r="A77" s="3" t="s">
        <v>135</v>
      </c>
      <c r="B77" s="3" t="s">
        <v>136</v>
      </c>
      <c r="C77" s="3" t="s">
        <v>2</v>
      </c>
      <c r="D77" s="3" t="s">
        <v>2</v>
      </c>
      <c r="E77" s="3" t="s">
        <v>125</v>
      </c>
      <c r="F77" s="3" t="s">
        <v>113</v>
      </c>
      <c r="G77" s="3" t="s">
        <v>126</v>
      </c>
      <c r="H77" s="3" t="s">
        <v>6</v>
      </c>
      <c r="I77" s="3" t="s">
        <v>7</v>
      </c>
      <c r="J77" s="4">
        <v>0</v>
      </c>
      <c r="K77" s="4">
        <v>0</v>
      </c>
      <c r="L77" s="4">
        <f t="shared" si="1"/>
        <v>0</v>
      </c>
      <c r="M77" s="4">
        <v>80</v>
      </c>
      <c r="N77" s="4">
        <v>80</v>
      </c>
      <c r="O77" s="4">
        <v>38.270000000000003</v>
      </c>
      <c r="P77" s="4">
        <v>38.270000000000003</v>
      </c>
      <c r="Q77" s="4">
        <v>41.73</v>
      </c>
    </row>
    <row r="78" spans="1:17" hidden="1" x14ac:dyDescent="0.2">
      <c r="A78" s="3" t="s">
        <v>137</v>
      </c>
      <c r="B78" s="3" t="s">
        <v>138</v>
      </c>
      <c r="C78" s="3" t="s">
        <v>2</v>
      </c>
      <c r="D78" s="3" t="s">
        <v>2</v>
      </c>
      <c r="E78" s="3" t="s">
        <v>125</v>
      </c>
      <c r="F78" s="3" t="s">
        <v>113</v>
      </c>
      <c r="G78" s="3" t="s">
        <v>126</v>
      </c>
      <c r="H78" s="3" t="s">
        <v>6</v>
      </c>
      <c r="I78" s="3" t="s">
        <v>7</v>
      </c>
      <c r="J78" s="4">
        <v>0</v>
      </c>
      <c r="K78" s="4">
        <v>0</v>
      </c>
      <c r="L78" s="4">
        <f t="shared" si="1"/>
        <v>0</v>
      </c>
      <c r="M78" s="4">
        <v>2000</v>
      </c>
      <c r="N78" s="4">
        <v>2000</v>
      </c>
      <c r="O78" s="4">
        <v>1039.44</v>
      </c>
      <c r="P78" s="4">
        <v>1039.44</v>
      </c>
      <c r="Q78" s="4">
        <v>960.56</v>
      </c>
    </row>
    <row r="79" spans="1:17" hidden="1" x14ac:dyDescent="0.2">
      <c r="A79" s="3" t="s">
        <v>95</v>
      </c>
      <c r="B79" s="3" t="s">
        <v>96</v>
      </c>
      <c r="C79" s="3" t="s">
        <v>2</v>
      </c>
      <c r="D79" s="3" t="s">
        <v>2</v>
      </c>
      <c r="E79" s="3" t="s">
        <v>125</v>
      </c>
      <c r="F79" s="3" t="s">
        <v>113</v>
      </c>
      <c r="G79" s="3" t="s">
        <v>126</v>
      </c>
      <c r="H79" s="3" t="s">
        <v>6</v>
      </c>
      <c r="I79" s="3" t="s">
        <v>7</v>
      </c>
      <c r="J79" s="4">
        <v>0</v>
      </c>
      <c r="K79" s="4">
        <v>0</v>
      </c>
      <c r="L79" s="4">
        <f t="shared" si="1"/>
        <v>0</v>
      </c>
      <c r="M79" s="4">
        <v>1000</v>
      </c>
      <c r="N79" s="4">
        <v>1000</v>
      </c>
      <c r="O79" s="4">
        <v>758.15</v>
      </c>
      <c r="P79" s="4">
        <v>758.15</v>
      </c>
      <c r="Q79" s="4">
        <v>241.85</v>
      </c>
    </row>
    <row r="80" spans="1:17" hidden="1" x14ac:dyDescent="0.2">
      <c r="A80" s="3" t="s">
        <v>26</v>
      </c>
      <c r="B80" s="3" t="s">
        <v>27</v>
      </c>
      <c r="C80" s="3" t="s">
        <v>2</v>
      </c>
      <c r="D80" s="3" t="s">
        <v>2</v>
      </c>
      <c r="E80" s="3" t="s">
        <v>125</v>
      </c>
      <c r="F80" s="3" t="s">
        <v>113</v>
      </c>
      <c r="G80" s="3" t="s">
        <v>126</v>
      </c>
      <c r="H80" s="3" t="s">
        <v>6</v>
      </c>
      <c r="I80" s="3" t="s">
        <v>7</v>
      </c>
      <c r="J80" s="4">
        <v>0</v>
      </c>
      <c r="K80" s="4">
        <v>0</v>
      </c>
      <c r="L80" s="4">
        <f t="shared" si="1"/>
        <v>0</v>
      </c>
      <c r="M80" s="4">
        <v>5000</v>
      </c>
      <c r="N80" s="4">
        <v>5000</v>
      </c>
      <c r="O80" s="4">
        <v>8002.92</v>
      </c>
      <c r="P80" s="4">
        <v>5709.97</v>
      </c>
      <c r="Q80" s="4">
        <v>-3002.92</v>
      </c>
    </row>
    <row r="81" spans="1:17" hidden="1" x14ac:dyDescent="0.2">
      <c r="A81" s="3" t="s">
        <v>97</v>
      </c>
      <c r="B81" s="3" t="s">
        <v>98</v>
      </c>
      <c r="C81" s="3" t="s">
        <v>2</v>
      </c>
      <c r="D81" s="3" t="s">
        <v>2</v>
      </c>
      <c r="E81" s="3" t="s">
        <v>125</v>
      </c>
      <c r="F81" s="3" t="s">
        <v>113</v>
      </c>
      <c r="G81" s="3" t="s">
        <v>126</v>
      </c>
      <c r="H81" s="3" t="s">
        <v>6</v>
      </c>
      <c r="I81" s="3" t="s">
        <v>7</v>
      </c>
      <c r="J81" s="4">
        <v>0</v>
      </c>
      <c r="K81" s="4">
        <v>0</v>
      </c>
      <c r="L81" s="4">
        <f t="shared" si="1"/>
        <v>0</v>
      </c>
      <c r="M81" s="4">
        <v>20000</v>
      </c>
      <c r="N81" s="4">
        <v>20000</v>
      </c>
      <c r="O81" s="4">
        <v>16850.080000000002</v>
      </c>
      <c r="P81" s="4">
        <v>16850.080000000002</v>
      </c>
      <c r="Q81" s="4">
        <v>3149.92</v>
      </c>
    </row>
    <row r="82" spans="1:17" hidden="1" x14ac:dyDescent="0.2">
      <c r="A82" s="3" t="s">
        <v>115</v>
      </c>
      <c r="B82" s="3" t="s">
        <v>116</v>
      </c>
      <c r="C82" s="3" t="s">
        <v>2</v>
      </c>
      <c r="D82" s="3" t="s">
        <v>2</v>
      </c>
      <c r="E82" s="3" t="s">
        <v>125</v>
      </c>
      <c r="F82" s="3" t="s">
        <v>113</v>
      </c>
      <c r="G82" s="3" t="s">
        <v>126</v>
      </c>
      <c r="H82" s="3" t="s">
        <v>6</v>
      </c>
      <c r="I82" s="3" t="s">
        <v>7</v>
      </c>
      <c r="J82" s="4">
        <v>0</v>
      </c>
      <c r="K82" s="4">
        <v>0</v>
      </c>
      <c r="L82" s="4">
        <f t="shared" si="1"/>
        <v>0</v>
      </c>
      <c r="M82" s="4">
        <v>1000</v>
      </c>
      <c r="N82" s="4">
        <v>1000</v>
      </c>
      <c r="O82" s="4">
        <v>787.06</v>
      </c>
      <c r="P82" s="4">
        <v>787.06</v>
      </c>
      <c r="Q82" s="4">
        <v>212.94</v>
      </c>
    </row>
    <row r="83" spans="1:17" hidden="1" x14ac:dyDescent="0.2">
      <c r="A83" s="3" t="s">
        <v>139</v>
      </c>
      <c r="B83" s="3" t="s">
        <v>140</v>
      </c>
      <c r="C83" s="3" t="s">
        <v>2</v>
      </c>
      <c r="D83" s="3" t="s">
        <v>2</v>
      </c>
      <c r="E83" s="3" t="s">
        <v>125</v>
      </c>
      <c r="F83" s="3" t="s">
        <v>113</v>
      </c>
      <c r="G83" s="3" t="s">
        <v>126</v>
      </c>
      <c r="H83" s="3" t="s">
        <v>6</v>
      </c>
      <c r="I83" s="3" t="s">
        <v>7</v>
      </c>
      <c r="J83" s="4">
        <v>0</v>
      </c>
      <c r="K83" s="4">
        <v>0</v>
      </c>
      <c r="L83" s="4">
        <f t="shared" si="1"/>
        <v>0</v>
      </c>
      <c r="M83" s="4">
        <v>0</v>
      </c>
      <c r="N83" s="4">
        <v>0</v>
      </c>
      <c r="O83" s="4">
        <v>115.37</v>
      </c>
      <c r="P83" s="4">
        <v>115.37</v>
      </c>
      <c r="Q83" s="4">
        <v>-115.37</v>
      </c>
    </row>
    <row r="84" spans="1:17" hidden="1" x14ac:dyDescent="0.2">
      <c r="A84" s="3" t="s">
        <v>141</v>
      </c>
      <c r="B84" s="3" t="s">
        <v>142</v>
      </c>
      <c r="C84" s="3" t="s">
        <v>2</v>
      </c>
      <c r="D84" s="3" t="s">
        <v>2</v>
      </c>
      <c r="E84" s="3" t="s">
        <v>125</v>
      </c>
      <c r="F84" s="3" t="s">
        <v>113</v>
      </c>
      <c r="G84" s="3" t="s">
        <v>126</v>
      </c>
      <c r="H84" s="3" t="s">
        <v>6</v>
      </c>
      <c r="I84" s="3" t="s">
        <v>7</v>
      </c>
      <c r="J84" s="4">
        <v>0</v>
      </c>
      <c r="K84" s="4">
        <v>0</v>
      </c>
      <c r="L84" s="4">
        <f t="shared" si="1"/>
        <v>0</v>
      </c>
      <c r="M84" s="4">
        <v>200</v>
      </c>
      <c r="N84" s="4">
        <v>200</v>
      </c>
      <c r="O84" s="4">
        <v>153.85</v>
      </c>
      <c r="P84" s="4">
        <v>153.85</v>
      </c>
      <c r="Q84" s="4">
        <v>46.15</v>
      </c>
    </row>
    <row r="85" spans="1:17" hidden="1" x14ac:dyDescent="0.2">
      <c r="A85" s="3" t="s">
        <v>143</v>
      </c>
      <c r="B85" s="3" t="s">
        <v>144</v>
      </c>
      <c r="C85" s="3" t="s">
        <v>2</v>
      </c>
      <c r="D85" s="3" t="s">
        <v>2</v>
      </c>
      <c r="E85" s="3" t="s">
        <v>125</v>
      </c>
      <c r="F85" s="3" t="s">
        <v>113</v>
      </c>
      <c r="G85" s="3" t="s">
        <v>126</v>
      </c>
      <c r="H85" s="3" t="s">
        <v>6</v>
      </c>
      <c r="I85" s="3" t="s">
        <v>7</v>
      </c>
      <c r="J85" s="4">
        <v>0</v>
      </c>
      <c r="K85" s="4">
        <v>0</v>
      </c>
      <c r="L85" s="4">
        <f t="shared" si="1"/>
        <v>0</v>
      </c>
      <c r="M85" s="4">
        <v>0</v>
      </c>
      <c r="N85" s="4">
        <v>0</v>
      </c>
      <c r="O85" s="4">
        <v>190.63</v>
      </c>
      <c r="P85" s="4">
        <v>190.63</v>
      </c>
      <c r="Q85" s="4">
        <v>-190.63</v>
      </c>
    </row>
    <row r="86" spans="1:17" hidden="1" x14ac:dyDescent="0.2">
      <c r="A86" s="3" t="s">
        <v>101</v>
      </c>
      <c r="B86" s="3" t="s">
        <v>102</v>
      </c>
      <c r="C86" s="3" t="s">
        <v>2</v>
      </c>
      <c r="D86" s="3" t="s">
        <v>2</v>
      </c>
      <c r="E86" s="3" t="s">
        <v>125</v>
      </c>
      <c r="F86" s="3" t="s">
        <v>113</v>
      </c>
      <c r="G86" s="3" t="s">
        <v>126</v>
      </c>
      <c r="H86" s="3" t="s">
        <v>6</v>
      </c>
      <c r="I86" s="3" t="s">
        <v>7</v>
      </c>
      <c r="J86" s="4">
        <v>0</v>
      </c>
      <c r="K86" s="4">
        <v>0</v>
      </c>
      <c r="L86" s="4">
        <f t="shared" si="1"/>
        <v>0</v>
      </c>
      <c r="M86" s="4">
        <v>7000</v>
      </c>
      <c r="N86" s="4">
        <v>7000</v>
      </c>
      <c r="O86" s="4">
        <v>5389.29</v>
      </c>
      <c r="P86" s="4">
        <v>5389.29</v>
      </c>
      <c r="Q86" s="4">
        <v>1610.71</v>
      </c>
    </row>
    <row r="87" spans="1:17" hidden="1" x14ac:dyDescent="0.2">
      <c r="A87" s="3" t="s">
        <v>145</v>
      </c>
      <c r="B87" s="3" t="s">
        <v>146</v>
      </c>
      <c r="C87" s="3" t="s">
        <v>2</v>
      </c>
      <c r="D87" s="3" t="s">
        <v>2</v>
      </c>
      <c r="E87" s="3" t="s">
        <v>125</v>
      </c>
      <c r="F87" s="3" t="s">
        <v>113</v>
      </c>
      <c r="G87" s="3" t="s">
        <v>126</v>
      </c>
      <c r="H87" s="3" t="s">
        <v>6</v>
      </c>
      <c r="I87" s="3" t="s">
        <v>7</v>
      </c>
      <c r="J87" s="4">
        <v>0</v>
      </c>
      <c r="K87" s="4">
        <v>0</v>
      </c>
      <c r="L87" s="4">
        <f t="shared" si="1"/>
        <v>0</v>
      </c>
      <c r="M87" s="4">
        <v>2100</v>
      </c>
      <c r="N87" s="4">
        <v>2100</v>
      </c>
      <c r="O87" s="4">
        <v>1900.51</v>
      </c>
      <c r="P87" s="4">
        <v>1900.38</v>
      </c>
      <c r="Q87" s="4">
        <v>199.49</v>
      </c>
    </row>
    <row r="88" spans="1:17" hidden="1" x14ac:dyDescent="0.2">
      <c r="A88" s="3" t="s">
        <v>147</v>
      </c>
      <c r="B88" s="3" t="s">
        <v>148</v>
      </c>
      <c r="C88" s="3" t="s">
        <v>2</v>
      </c>
      <c r="D88" s="3" t="s">
        <v>2</v>
      </c>
      <c r="E88" s="3" t="s">
        <v>125</v>
      </c>
      <c r="F88" s="3" t="s">
        <v>113</v>
      </c>
      <c r="G88" s="3" t="s">
        <v>126</v>
      </c>
      <c r="H88" s="3" t="s">
        <v>6</v>
      </c>
      <c r="I88" s="3" t="s">
        <v>7</v>
      </c>
      <c r="J88" s="4">
        <v>0</v>
      </c>
      <c r="K88" s="4">
        <v>0</v>
      </c>
      <c r="L88" s="4">
        <f t="shared" si="1"/>
        <v>0</v>
      </c>
      <c r="M88" s="4">
        <v>200</v>
      </c>
      <c r="N88" s="4">
        <v>200</v>
      </c>
      <c r="O88" s="4">
        <v>3871.51</v>
      </c>
      <c r="P88" s="4">
        <v>3871.51</v>
      </c>
      <c r="Q88" s="4">
        <v>-3671.51</v>
      </c>
    </row>
    <row r="89" spans="1:17" hidden="1" x14ac:dyDescent="0.2">
      <c r="A89" s="3" t="s">
        <v>149</v>
      </c>
      <c r="B89" s="3" t="s">
        <v>150</v>
      </c>
      <c r="C89" s="3" t="s">
        <v>2</v>
      </c>
      <c r="D89" s="3" t="s">
        <v>2</v>
      </c>
      <c r="E89" s="3" t="s">
        <v>125</v>
      </c>
      <c r="F89" s="3" t="s">
        <v>113</v>
      </c>
      <c r="G89" s="3" t="s">
        <v>126</v>
      </c>
      <c r="H89" s="3" t="s">
        <v>6</v>
      </c>
      <c r="I89" s="3" t="s">
        <v>7</v>
      </c>
      <c r="J89" s="4">
        <v>0</v>
      </c>
      <c r="K89" s="4">
        <v>0</v>
      </c>
      <c r="L89" s="4">
        <f t="shared" si="1"/>
        <v>0</v>
      </c>
      <c r="M89" s="4">
        <v>20</v>
      </c>
      <c r="N89" s="4">
        <v>20</v>
      </c>
      <c r="O89" s="4">
        <v>22.33</v>
      </c>
      <c r="P89" s="4">
        <v>22.33</v>
      </c>
      <c r="Q89" s="4">
        <v>-2.33</v>
      </c>
    </row>
    <row r="90" spans="1:17" hidden="1" x14ac:dyDescent="0.2">
      <c r="A90" s="3" t="s">
        <v>0</v>
      </c>
      <c r="B90" s="3" t="s">
        <v>1</v>
      </c>
      <c r="C90" s="3" t="s">
        <v>2</v>
      </c>
      <c r="D90" s="3" t="s">
        <v>2</v>
      </c>
      <c r="E90" s="3" t="s">
        <v>151</v>
      </c>
      <c r="F90" s="3" t="s">
        <v>152</v>
      </c>
      <c r="G90" s="3" t="s">
        <v>153</v>
      </c>
      <c r="H90" s="3" t="s">
        <v>6</v>
      </c>
      <c r="I90" s="3" t="s">
        <v>7</v>
      </c>
      <c r="J90" s="4">
        <v>8112753.7999999998</v>
      </c>
      <c r="K90" s="4">
        <v>0</v>
      </c>
      <c r="L90" s="4">
        <f t="shared" si="1"/>
        <v>8112753.7999999998</v>
      </c>
      <c r="M90" s="4">
        <v>-8110926.0199999996</v>
      </c>
      <c r="N90" s="4">
        <v>1827.78</v>
      </c>
      <c r="O90" s="4">
        <v>54241.08</v>
      </c>
      <c r="P90" s="4">
        <v>54241.08</v>
      </c>
      <c r="Q90" s="4">
        <v>-52413.3</v>
      </c>
    </row>
    <row r="91" spans="1:17" hidden="1" x14ac:dyDescent="0.2">
      <c r="A91" s="3" t="s">
        <v>0</v>
      </c>
      <c r="B91" s="3" t="s">
        <v>1</v>
      </c>
      <c r="C91" s="3" t="s">
        <v>2</v>
      </c>
      <c r="D91" s="3" t="s">
        <v>2</v>
      </c>
      <c r="E91" s="3" t="s">
        <v>154</v>
      </c>
      <c r="F91" s="3" t="s">
        <v>152</v>
      </c>
      <c r="G91" s="3" t="s">
        <v>155</v>
      </c>
      <c r="H91" s="3" t="s">
        <v>6</v>
      </c>
      <c r="I91" s="3" t="s">
        <v>7</v>
      </c>
      <c r="J91" s="4">
        <v>0</v>
      </c>
      <c r="K91" s="4">
        <v>0</v>
      </c>
      <c r="L91" s="4">
        <f t="shared" si="1"/>
        <v>0</v>
      </c>
      <c r="M91" s="4">
        <v>6320.99</v>
      </c>
      <c r="N91" s="4">
        <v>6320.99</v>
      </c>
      <c r="O91" s="4">
        <v>9947.4500000000007</v>
      </c>
      <c r="P91" s="4">
        <v>9947.4500000000007</v>
      </c>
      <c r="Q91" s="4">
        <v>-3626.46</v>
      </c>
    </row>
    <row r="92" spans="1:17" hidden="1" x14ac:dyDescent="0.2">
      <c r="A92" s="3" t="s">
        <v>0</v>
      </c>
      <c r="B92" s="3" t="s">
        <v>1</v>
      </c>
      <c r="C92" s="3" t="s">
        <v>2</v>
      </c>
      <c r="D92" s="3" t="s">
        <v>2</v>
      </c>
      <c r="E92" s="3" t="s">
        <v>156</v>
      </c>
      <c r="F92" s="3" t="s">
        <v>157</v>
      </c>
      <c r="G92" s="3" t="s">
        <v>158</v>
      </c>
      <c r="H92" s="3" t="s">
        <v>159</v>
      </c>
      <c r="I92" s="3" t="s">
        <v>160</v>
      </c>
      <c r="J92" s="4">
        <v>290678500.00999999</v>
      </c>
      <c r="K92" s="4">
        <v>0</v>
      </c>
      <c r="L92" s="4">
        <f t="shared" si="1"/>
        <v>290678500.00999999</v>
      </c>
      <c r="M92" s="4">
        <v>0</v>
      </c>
      <c r="N92" s="4">
        <v>290678500.00999999</v>
      </c>
      <c r="O92" s="4">
        <v>141736597.71000001</v>
      </c>
      <c r="P92" s="4">
        <v>141736597.71000001</v>
      </c>
      <c r="Q92" s="4">
        <v>148941902.30000001</v>
      </c>
    </row>
    <row r="93" spans="1:17" hidden="1" x14ac:dyDescent="0.2">
      <c r="A93" s="3" t="s">
        <v>0</v>
      </c>
      <c r="B93" s="3" t="s">
        <v>1</v>
      </c>
      <c r="C93" s="3" t="s">
        <v>2</v>
      </c>
      <c r="D93" s="3" t="s">
        <v>2</v>
      </c>
      <c r="E93" s="3" t="s">
        <v>161</v>
      </c>
      <c r="F93" s="3" t="s">
        <v>157</v>
      </c>
      <c r="G93" s="3" t="s">
        <v>162</v>
      </c>
      <c r="H93" s="3" t="s">
        <v>6</v>
      </c>
      <c r="I93" s="3" t="s">
        <v>7</v>
      </c>
      <c r="J93" s="4">
        <v>0</v>
      </c>
      <c r="K93" s="4">
        <v>0</v>
      </c>
      <c r="L93" s="4">
        <f t="shared" si="1"/>
        <v>0</v>
      </c>
      <c r="M93" s="4">
        <v>650000</v>
      </c>
      <c r="N93" s="4">
        <v>650000</v>
      </c>
      <c r="O93" s="4">
        <v>637549.76</v>
      </c>
      <c r="P93" s="4">
        <v>637549.76</v>
      </c>
      <c r="Q93" s="4">
        <v>12450.24</v>
      </c>
    </row>
    <row r="94" spans="1:17" hidden="1" x14ac:dyDescent="0.2">
      <c r="A94" s="3" t="s">
        <v>107</v>
      </c>
      <c r="B94" s="3" t="s">
        <v>108</v>
      </c>
      <c r="C94" s="3" t="s">
        <v>2</v>
      </c>
      <c r="D94" s="3" t="s">
        <v>2</v>
      </c>
      <c r="E94" s="3" t="s">
        <v>161</v>
      </c>
      <c r="F94" s="3" t="s">
        <v>157</v>
      </c>
      <c r="G94" s="3" t="s">
        <v>162</v>
      </c>
      <c r="H94" s="3" t="s">
        <v>6</v>
      </c>
      <c r="I94" s="3" t="s">
        <v>7</v>
      </c>
      <c r="J94" s="4">
        <v>0</v>
      </c>
      <c r="K94" s="4">
        <v>0</v>
      </c>
      <c r="L94" s="4">
        <f t="shared" si="1"/>
        <v>0</v>
      </c>
      <c r="M94" s="4">
        <v>141957.41</v>
      </c>
      <c r="N94" s="4">
        <v>141957.41</v>
      </c>
      <c r="O94" s="4">
        <v>261878.82</v>
      </c>
      <c r="P94" s="4">
        <v>200362.79</v>
      </c>
      <c r="Q94" s="4">
        <v>-119921.41</v>
      </c>
    </row>
    <row r="95" spans="1:17" hidden="1" x14ac:dyDescent="0.2">
      <c r="A95" s="3" t="s">
        <v>107</v>
      </c>
      <c r="B95" s="3" t="s">
        <v>108</v>
      </c>
      <c r="C95" s="3" t="s">
        <v>2</v>
      </c>
      <c r="D95" s="3" t="s">
        <v>2</v>
      </c>
      <c r="E95" s="3" t="s">
        <v>163</v>
      </c>
      <c r="F95" s="3" t="s">
        <v>157</v>
      </c>
      <c r="G95" s="3" t="s">
        <v>164</v>
      </c>
      <c r="H95" s="3" t="s">
        <v>165</v>
      </c>
      <c r="I95" s="3" t="s">
        <v>166</v>
      </c>
      <c r="J95" s="4">
        <v>0</v>
      </c>
      <c r="K95" s="4">
        <v>42400.78</v>
      </c>
      <c r="L95" s="4">
        <f t="shared" si="1"/>
        <v>42400.78</v>
      </c>
      <c r="M95" s="4">
        <v>0</v>
      </c>
      <c r="N95" s="4">
        <v>42400.78</v>
      </c>
      <c r="O95" s="4">
        <v>0</v>
      </c>
      <c r="P95" s="4">
        <v>0</v>
      </c>
      <c r="Q95" s="4">
        <v>42400.78</v>
      </c>
    </row>
    <row r="96" spans="1:17" hidden="1" x14ac:dyDescent="0.2">
      <c r="A96" s="3" t="s">
        <v>133</v>
      </c>
      <c r="B96" s="3" t="s">
        <v>134</v>
      </c>
      <c r="C96" s="3" t="s">
        <v>2</v>
      </c>
      <c r="D96" s="3" t="s">
        <v>2</v>
      </c>
      <c r="E96" s="3" t="s">
        <v>167</v>
      </c>
      <c r="F96" s="3" t="s">
        <v>157</v>
      </c>
      <c r="G96" s="3" t="s">
        <v>168</v>
      </c>
      <c r="H96" s="3" t="s">
        <v>159</v>
      </c>
      <c r="I96" s="3" t="s">
        <v>160</v>
      </c>
      <c r="J96" s="4">
        <v>0</v>
      </c>
      <c r="K96" s="4">
        <v>0</v>
      </c>
      <c r="L96" s="4">
        <f t="shared" si="1"/>
        <v>0</v>
      </c>
      <c r="M96" s="4">
        <v>15</v>
      </c>
      <c r="N96" s="4">
        <v>15</v>
      </c>
      <c r="O96" s="4">
        <v>10.3</v>
      </c>
      <c r="P96" s="4">
        <v>10.3</v>
      </c>
      <c r="Q96" s="4">
        <v>4.7</v>
      </c>
    </row>
    <row r="97" spans="1:17" hidden="1" x14ac:dyDescent="0.2">
      <c r="A97" s="3" t="s">
        <v>141</v>
      </c>
      <c r="B97" s="3" t="s">
        <v>142</v>
      </c>
      <c r="C97" s="3" t="s">
        <v>2</v>
      </c>
      <c r="D97" s="3" t="s">
        <v>2</v>
      </c>
      <c r="E97" s="3" t="s">
        <v>167</v>
      </c>
      <c r="F97" s="3" t="s">
        <v>157</v>
      </c>
      <c r="G97" s="3" t="s">
        <v>168</v>
      </c>
      <c r="H97" s="3" t="s">
        <v>159</v>
      </c>
      <c r="I97" s="3" t="s">
        <v>160</v>
      </c>
      <c r="J97" s="4">
        <v>0</v>
      </c>
      <c r="K97" s="4">
        <v>0</v>
      </c>
      <c r="L97" s="4">
        <f t="shared" si="1"/>
        <v>0</v>
      </c>
      <c r="M97" s="4">
        <v>280000</v>
      </c>
      <c r="N97" s="4">
        <v>280000</v>
      </c>
      <c r="O97" s="4">
        <v>252408.78</v>
      </c>
      <c r="P97" s="4">
        <v>252408.78</v>
      </c>
      <c r="Q97" s="4">
        <v>27591.22</v>
      </c>
    </row>
    <row r="98" spans="1:17" hidden="1" x14ac:dyDescent="0.2">
      <c r="A98" s="3" t="s">
        <v>147</v>
      </c>
      <c r="B98" s="3" t="s">
        <v>148</v>
      </c>
      <c r="C98" s="3" t="s">
        <v>2</v>
      </c>
      <c r="D98" s="3" t="s">
        <v>2</v>
      </c>
      <c r="E98" s="3" t="s">
        <v>167</v>
      </c>
      <c r="F98" s="3" t="s">
        <v>157</v>
      </c>
      <c r="G98" s="3" t="s">
        <v>168</v>
      </c>
      <c r="H98" s="3" t="s">
        <v>159</v>
      </c>
      <c r="I98" s="3" t="s">
        <v>160</v>
      </c>
      <c r="J98" s="4">
        <v>0</v>
      </c>
      <c r="K98" s="4">
        <v>0</v>
      </c>
      <c r="L98" s="4">
        <f t="shared" si="1"/>
        <v>0</v>
      </c>
      <c r="M98" s="4">
        <v>20000</v>
      </c>
      <c r="N98" s="4">
        <v>20000</v>
      </c>
      <c r="O98" s="4">
        <v>18729.39</v>
      </c>
      <c r="P98" s="4">
        <v>0</v>
      </c>
      <c r="Q98" s="4">
        <v>1270.6099999999999</v>
      </c>
    </row>
    <row r="99" spans="1:17" hidden="1" x14ac:dyDescent="0.2">
      <c r="A99" s="3" t="s">
        <v>169</v>
      </c>
      <c r="B99" s="3" t="s">
        <v>170</v>
      </c>
      <c r="C99" s="3" t="s">
        <v>2</v>
      </c>
      <c r="D99" s="3" t="s">
        <v>2</v>
      </c>
      <c r="E99" s="3" t="s">
        <v>167</v>
      </c>
      <c r="F99" s="3" t="s">
        <v>157</v>
      </c>
      <c r="G99" s="3" t="s">
        <v>168</v>
      </c>
      <c r="H99" s="3" t="s">
        <v>159</v>
      </c>
      <c r="I99" s="3" t="s">
        <v>160</v>
      </c>
      <c r="J99" s="4">
        <v>0</v>
      </c>
      <c r="K99" s="4">
        <v>0</v>
      </c>
      <c r="L99" s="4">
        <f t="shared" si="1"/>
        <v>0</v>
      </c>
      <c r="M99" s="4">
        <v>12000</v>
      </c>
      <c r="N99" s="4">
        <v>12000</v>
      </c>
      <c r="O99" s="4">
        <v>10819.35</v>
      </c>
      <c r="P99" s="4">
        <v>0</v>
      </c>
      <c r="Q99" s="4">
        <v>1180.6500000000001</v>
      </c>
    </row>
    <row r="100" spans="1:17" hidden="1" x14ac:dyDescent="0.2">
      <c r="A100" s="3" t="s">
        <v>139</v>
      </c>
      <c r="B100" s="3" t="s">
        <v>140</v>
      </c>
      <c r="C100" s="3" t="s">
        <v>2</v>
      </c>
      <c r="D100" s="3" t="s">
        <v>2</v>
      </c>
      <c r="E100" s="3" t="s">
        <v>167</v>
      </c>
      <c r="F100" s="3" t="s">
        <v>157</v>
      </c>
      <c r="G100" s="3" t="s">
        <v>168</v>
      </c>
      <c r="H100" s="3" t="s">
        <v>159</v>
      </c>
      <c r="I100" s="3" t="s">
        <v>160</v>
      </c>
      <c r="J100" s="4">
        <v>0</v>
      </c>
      <c r="K100" s="4">
        <v>0</v>
      </c>
      <c r="L100" s="4">
        <f t="shared" si="1"/>
        <v>0</v>
      </c>
      <c r="M100" s="4">
        <v>1500</v>
      </c>
      <c r="N100" s="4">
        <v>1500</v>
      </c>
      <c r="O100" s="4">
        <v>1103.73</v>
      </c>
      <c r="P100" s="4">
        <v>1103.73</v>
      </c>
      <c r="Q100" s="4">
        <v>396.27</v>
      </c>
    </row>
    <row r="101" spans="1:17" hidden="1" x14ac:dyDescent="0.2">
      <c r="A101" s="3" t="s">
        <v>107</v>
      </c>
      <c r="B101" s="3" t="s">
        <v>108</v>
      </c>
      <c r="C101" s="3" t="s">
        <v>2</v>
      </c>
      <c r="D101" s="3" t="s">
        <v>2</v>
      </c>
      <c r="E101" s="3" t="s">
        <v>167</v>
      </c>
      <c r="F101" s="3" t="s">
        <v>157</v>
      </c>
      <c r="G101" s="3" t="s">
        <v>168</v>
      </c>
      <c r="H101" s="3" t="s">
        <v>159</v>
      </c>
      <c r="I101" s="3" t="s">
        <v>160</v>
      </c>
      <c r="J101" s="4">
        <v>0</v>
      </c>
      <c r="K101" s="4">
        <v>0</v>
      </c>
      <c r="L101" s="4">
        <f t="shared" si="1"/>
        <v>0</v>
      </c>
      <c r="M101" s="4">
        <v>120000</v>
      </c>
      <c r="N101" s="4">
        <v>120000</v>
      </c>
      <c r="O101" s="4">
        <v>110806.61</v>
      </c>
      <c r="P101" s="4">
        <v>0</v>
      </c>
      <c r="Q101" s="4">
        <v>9193.39</v>
      </c>
    </row>
    <row r="102" spans="1:17" hidden="1" x14ac:dyDescent="0.2">
      <c r="A102" s="3" t="s">
        <v>0</v>
      </c>
      <c r="B102" s="3" t="s">
        <v>1</v>
      </c>
      <c r="C102" s="3" t="s">
        <v>2</v>
      </c>
      <c r="D102" s="3" t="s">
        <v>2</v>
      </c>
      <c r="E102" s="3" t="s">
        <v>167</v>
      </c>
      <c r="F102" s="3" t="s">
        <v>157</v>
      </c>
      <c r="G102" s="3" t="s">
        <v>168</v>
      </c>
      <c r="H102" s="3" t="s">
        <v>159</v>
      </c>
      <c r="I102" s="3" t="s">
        <v>160</v>
      </c>
      <c r="J102" s="4">
        <v>4356828.0599999996</v>
      </c>
      <c r="K102" s="4">
        <v>0</v>
      </c>
      <c r="L102" s="4">
        <f t="shared" si="1"/>
        <v>4356828.0599999996</v>
      </c>
      <c r="M102" s="4">
        <v>-433515</v>
      </c>
      <c r="N102" s="4">
        <v>3923313.06</v>
      </c>
      <c r="O102" s="4">
        <v>11538269.060000001</v>
      </c>
      <c r="P102" s="4">
        <v>3127888.78</v>
      </c>
      <c r="Q102" s="4">
        <v>-7614956</v>
      </c>
    </row>
    <row r="103" spans="1:17" hidden="1" x14ac:dyDescent="0.2">
      <c r="A103" s="3" t="s">
        <v>0</v>
      </c>
      <c r="B103" s="3" t="s">
        <v>1</v>
      </c>
      <c r="C103" s="3" t="s">
        <v>171</v>
      </c>
      <c r="D103" s="3" t="s">
        <v>172</v>
      </c>
      <c r="E103" s="3" t="s">
        <v>167</v>
      </c>
      <c r="F103" s="3" t="s">
        <v>157</v>
      </c>
      <c r="G103" s="3" t="s">
        <v>168</v>
      </c>
      <c r="H103" s="3" t="s">
        <v>159</v>
      </c>
      <c r="I103" s="3" t="s">
        <v>160</v>
      </c>
      <c r="J103" s="4">
        <v>9182255.6899999995</v>
      </c>
      <c r="K103" s="4">
        <v>0</v>
      </c>
      <c r="L103" s="4">
        <f t="shared" si="1"/>
        <v>9182255.6899999995</v>
      </c>
      <c r="M103" s="4">
        <v>1331220.05</v>
      </c>
      <c r="N103" s="4">
        <v>10513475.74</v>
      </c>
      <c r="O103" s="4">
        <v>0</v>
      </c>
      <c r="P103" s="4">
        <v>0</v>
      </c>
      <c r="Q103" s="4">
        <v>10513475.74</v>
      </c>
    </row>
    <row r="104" spans="1:17" hidden="1" x14ac:dyDescent="0.2">
      <c r="A104" s="3" t="s">
        <v>0</v>
      </c>
      <c r="B104" s="3" t="s">
        <v>1</v>
      </c>
      <c r="C104" s="3" t="s">
        <v>2</v>
      </c>
      <c r="D104" s="3" t="s">
        <v>2</v>
      </c>
      <c r="E104" s="3" t="s">
        <v>173</v>
      </c>
      <c r="F104" s="3" t="s">
        <v>174</v>
      </c>
      <c r="G104" s="3" t="s">
        <v>175</v>
      </c>
      <c r="H104" s="3" t="s">
        <v>176</v>
      </c>
      <c r="I104" s="3" t="s">
        <v>177</v>
      </c>
      <c r="J104" s="4">
        <v>0</v>
      </c>
      <c r="K104" s="4">
        <v>0</v>
      </c>
      <c r="L104" s="4">
        <f t="shared" si="1"/>
        <v>0</v>
      </c>
      <c r="M104" s="4">
        <v>0</v>
      </c>
      <c r="N104" s="4">
        <v>0</v>
      </c>
      <c r="O104" s="4">
        <v>62262860</v>
      </c>
      <c r="P104" s="4">
        <v>62262860</v>
      </c>
      <c r="Q104" s="4">
        <v>-62262860</v>
      </c>
    </row>
    <row r="105" spans="1:17" hidden="1" x14ac:dyDescent="0.2">
      <c r="A105" s="3" t="s">
        <v>0</v>
      </c>
      <c r="B105" s="3" t="s">
        <v>1</v>
      </c>
      <c r="C105" s="3" t="s">
        <v>171</v>
      </c>
      <c r="D105" s="3" t="s">
        <v>172</v>
      </c>
      <c r="E105" s="3" t="s">
        <v>173</v>
      </c>
      <c r="F105" s="3" t="s">
        <v>174</v>
      </c>
      <c r="G105" s="3" t="s">
        <v>175</v>
      </c>
      <c r="H105" s="3" t="s">
        <v>176</v>
      </c>
      <c r="I105" s="3" t="s">
        <v>177</v>
      </c>
      <c r="J105" s="4">
        <v>76143777.180000007</v>
      </c>
      <c r="K105" s="4">
        <v>0</v>
      </c>
      <c r="L105" s="4">
        <f t="shared" si="1"/>
        <v>76143777.180000007</v>
      </c>
      <c r="M105" s="4">
        <v>14979952.209999993</v>
      </c>
      <c r="N105" s="4">
        <f>+L105+M105</f>
        <v>91123729.390000001</v>
      </c>
      <c r="O105" s="4">
        <v>0</v>
      </c>
      <c r="P105" s="4">
        <v>0</v>
      </c>
      <c r="Q105" s="4">
        <v>213167297.19</v>
      </c>
    </row>
    <row r="106" spans="1:17" hidden="1" x14ac:dyDescent="0.2">
      <c r="A106" s="3" t="s">
        <v>0</v>
      </c>
      <c r="B106" s="3" t="s">
        <v>1</v>
      </c>
      <c r="C106" s="3" t="s">
        <v>2</v>
      </c>
      <c r="D106" s="3" t="s">
        <v>2</v>
      </c>
      <c r="E106" s="3" t="s">
        <v>178</v>
      </c>
      <c r="F106" s="3" t="s">
        <v>179</v>
      </c>
      <c r="G106" s="3" t="s">
        <v>180</v>
      </c>
      <c r="H106" s="3" t="s">
        <v>6</v>
      </c>
      <c r="I106" s="3" t="s">
        <v>7</v>
      </c>
      <c r="J106" s="4">
        <v>18000000</v>
      </c>
      <c r="K106" s="4">
        <v>0</v>
      </c>
      <c r="L106" s="4">
        <f t="shared" si="1"/>
        <v>18000000</v>
      </c>
      <c r="M106" s="4">
        <v>53716167.859999999</v>
      </c>
      <c r="N106" s="4">
        <v>71716167.859999999</v>
      </c>
      <c r="O106" s="4">
        <v>0</v>
      </c>
      <c r="P106" s="4">
        <v>0</v>
      </c>
      <c r="Q106" s="4">
        <v>71716167.859999999</v>
      </c>
    </row>
    <row r="107" spans="1:17" hidden="1" x14ac:dyDescent="0.2">
      <c r="A107" s="3" t="s">
        <v>0</v>
      </c>
      <c r="B107" s="3" t="s">
        <v>1</v>
      </c>
      <c r="C107" s="3" t="s">
        <v>171</v>
      </c>
      <c r="D107" s="3" t="s">
        <v>172</v>
      </c>
      <c r="E107" s="3" t="s">
        <v>181</v>
      </c>
      <c r="F107" s="3" t="s">
        <v>179</v>
      </c>
      <c r="G107" s="3" t="s">
        <v>182</v>
      </c>
      <c r="H107" s="3" t="s">
        <v>176</v>
      </c>
      <c r="I107" s="3" t="s">
        <v>177</v>
      </c>
      <c r="J107" s="4">
        <v>19140646.75</v>
      </c>
      <c r="K107" s="4">
        <v>0</v>
      </c>
      <c r="L107" s="4">
        <f t="shared" si="1"/>
        <v>19140646.75</v>
      </c>
      <c r="M107" s="4">
        <v>749143.4</v>
      </c>
      <c r="N107" s="4">
        <v>19889790.149999999</v>
      </c>
      <c r="O107" s="4">
        <v>0</v>
      </c>
      <c r="P107" s="4">
        <v>0</v>
      </c>
      <c r="Q107" s="4">
        <v>19889790.149999999</v>
      </c>
    </row>
    <row r="108" spans="1:17" hidden="1" x14ac:dyDescent="0.2">
      <c r="A108" s="3" t="s">
        <v>0</v>
      </c>
      <c r="B108" s="3" t="s">
        <v>1</v>
      </c>
      <c r="C108" s="3" t="s">
        <v>2</v>
      </c>
      <c r="D108" s="3" t="s">
        <v>2</v>
      </c>
      <c r="E108" s="3" t="s">
        <v>183</v>
      </c>
      <c r="F108" s="3" t="s">
        <v>184</v>
      </c>
      <c r="G108" s="3" t="s">
        <v>185</v>
      </c>
      <c r="H108" s="3" t="s">
        <v>6</v>
      </c>
      <c r="I108" s="3" t="s">
        <v>7</v>
      </c>
      <c r="J108" s="4">
        <v>16213177.779999999</v>
      </c>
      <c r="K108" s="4">
        <v>0</v>
      </c>
      <c r="L108" s="4">
        <f t="shared" si="1"/>
        <v>16213177.779999999</v>
      </c>
      <c r="M108" s="4">
        <v>-6766668.71</v>
      </c>
      <c r="N108" s="4">
        <v>9446509.0700000003</v>
      </c>
      <c r="O108" s="4">
        <v>0</v>
      </c>
      <c r="P108" s="4">
        <v>0</v>
      </c>
      <c r="Q108" s="4">
        <v>9446509.0700000003</v>
      </c>
    </row>
    <row r="109" spans="1:17" hidden="1" x14ac:dyDescent="0.2">
      <c r="A109" s="3" t="s">
        <v>0</v>
      </c>
      <c r="B109" s="3" t="s">
        <v>1</v>
      </c>
      <c r="C109" s="3" t="s">
        <v>2</v>
      </c>
      <c r="D109" s="3" t="s">
        <v>2</v>
      </c>
      <c r="E109" s="3" t="s">
        <v>186</v>
      </c>
      <c r="F109" s="3" t="s">
        <v>184</v>
      </c>
      <c r="G109" s="3" t="s">
        <v>187</v>
      </c>
      <c r="H109" s="3" t="s">
        <v>159</v>
      </c>
      <c r="I109" s="3" t="s">
        <v>160</v>
      </c>
      <c r="J109" s="4">
        <v>4115471.18</v>
      </c>
      <c r="K109" s="4">
        <v>0</v>
      </c>
      <c r="L109" s="4">
        <f t="shared" si="1"/>
        <v>4115471.18</v>
      </c>
      <c r="M109" s="4">
        <v>-1157193.22</v>
      </c>
      <c r="N109" s="4">
        <v>2958277.96</v>
      </c>
      <c r="O109" s="4">
        <v>0</v>
      </c>
      <c r="P109" s="4">
        <v>0</v>
      </c>
      <c r="Q109" s="4">
        <v>2958277.96</v>
      </c>
    </row>
    <row r="110" spans="1:17" hidden="1" x14ac:dyDescent="0.2">
      <c r="A110" s="3" t="s">
        <v>0</v>
      </c>
      <c r="B110" s="3" t="s">
        <v>1</v>
      </c>
      <c r="C110" s="3" t="s">
        <v>2</v>
      </c>
      <c r="D110" s="3" t="s">
        <v>2</v>
      </c>
      <c r="E110" s="3" t="s">
        <v>186</v>
      </c>
      <c r="F110" s="3" t="s">
        <v>184</v>
      </c>
      <c r="G110" s="3" t="s">
        <v>187</v>
      </c>
      <c r="H110" s="3" t="s">
        <v>6</v>
      </c>
      <c r="I110" s="3" t="s">
        <v>7</v>
      </c>
      <c r="J110" s="4">
        <v>269897.38</v>
      </c>
      <c r="K110" s="4">
        <v>0</v>
      </c>
      <c r="L110" s="4">
        <f t="shared" si="1"/>
        <v>269897.38</v>
      </c>
      <c r="M110" s="4">
        <v>0</v>
      </c>
      <c r="N110" s="4">
        <v>269897.38</v>
      </c>
      <c r="O110" s="4">
        <v>0</v>
      </c>
      <c r="P110" s="4">
        <v>0</v>
      </c>
      <c r="Q110" s="4">
        <v>269897.38</v>
      </c>
    </row>
    <row r="111" spans="1:17" hidden="1" x14ac:dyDescent="0.2">
      <c r="A111" s="3" t="s">
        <v>0</v>
      </c>
      <c r="B111" s="3" t="s">
        <v>1</v>
      </c>
      <c r="C111" s="3" t="s">
        <v>171</v>
      </c>
      <c r="D111" s="3" t="s">
        <v>172</v>
      </c>
      <c r="E111" s="3" t="s">
        <v>186</v>
      </c>
      <c r="F111" s="3" t="s">
        <v>184</v>
      </c>
      <c r="G111" s="3" t="s">
        <v>187</v>
      </c>
      <c r="H111" s="3" t="s">
        <v>176</v>
      </c>
      <c r="I111" s="3" t="s">
        <v>177</v>
      </c>
      <c r="J111" s="4">
        <v>6207707.8499999996</v>
      </c>
      <c r="K111" s="4">
        <v>0</v>
      </c>
      <c r="L111" s="4">
        <f t="shared" si="1"/>
        <v>6207707.8499999996</v>
      </c>
      <c r="M111" s="4">
        <v>152748865.58000001</v>
      </c>
      <c r="N111" s="4">
        <f>+L111+M111</f>
        <v>158956573.43000001</v>
      </c>
      <c r="O111" s="4">
        <v>0</v>
      </c>
      <c r="P111" s="4">
        <v>0</v>
      </c>
      <c r="Q111" s="4">
        <v>36913005.630000003</v>
      </c>
    </row>
    <row r="112" spans="1:17" x14ac:dyDescent="0.2">
      <c r="A112" s="3" t="s">
        <v>0</v>
      </c>
      <c r="B112" s="3" t="s">
        <v>1</v>
      </c>
      <c r="C112" s="3" t="s">
        <v>2</v>
      </c>
      <c r="D112" s="3" t="s">
        <v>2</v>
      </c>
      <c r="E112" s="3" t="s">
        <v>188</v>
      </c>
      <c r="F112" s="3" t="s">
        <v>184</v>
      </c>
      <c r="G112" s="3" t="s">
        <v>189</v>
      </c>
      <c r="H112" s="3" t="s">
        <v>159</v>
      </c>
      <c r="I112" s="3" t="s">
        <v>160</v>
      </c>
      <c r="J112" s="4">
        <v>653731.9</v>
      </c>
      <c r="K112" s="4">
        <v>0</v>
      </c>
      <c r="L112" s="4">
        <f t="shared" si="1"/>
        <v>653731.9</v>
      </c>
      <c r="M112" s="4">
        <v>-378134.16</v>
      </c>
      <c r="N112" s="4">
        <v>275597.74</v>
      </c>
      <c r="O112" s="4">
        <v>0</v>
      </c>
      <c r="P112" s="4">
        <v>0</v>
      </c>
      <c r="Q112" s="4">
        <v>275597.74</v>
      </c>
    </row>
    <row r="113" spans="1:17" x14ac:dyDescent="0.2">
      <c r="A113" s="3" t="s">
        <v>0</v>
      </c>
      <c r="B113" s="3" t="s">
        <v>1</v>
      </c>
      <c r="C113" s="3" t="s">
        <v>171</v>
      </c>
      <c r="D113" s="3" t="s">
        <v>172</v>
      </c>
      <c r="E113" s="3" t="s">
        <v>188</v>
      </c>
      <c r="F113" s="3" t="s">
        <v>184</v>
      </c>
      <c r="G113" s="3" t="s">
        <v>189</v>
      </c>
      <c r="H113" s="3" t="s">
        <v>159</v>
      </c>
      <c r="I113" s="3" t="s">
        <v>160</v>
      </c>
      <c r="J113" s="4">
        <v>52430839.380000003</v>
      </c>
      <c r="K113" s="4">
        <v>0</v>
      </c>
      <c r="L113" s="4">
        <f t="shared" si="1"/>
        <v>52430839.380000003</v>
      </c>
      <c r="M113" s="4">
        <v>-14987870.949999999</v>
      </c>
      <c r="N113" s="4">
        <v>37442968.43</v>
      </c>
      <c r="O113" s="4">
        <v>0</v>
      </c>
      <c r="P113" s="4">
        <v>0</v>
      </c>
      <c r="Q113" s="4">
        <v>37442968.43</v>
      </c>
    </row>
    <row r="114" spans="1:17" x14ac:dyDescent="0.2">
      <c r="A114" s="3" t="s">
        <v>0</v>
      </c>
      <c r="B114" s="3" t="s">
        <v>1</v>
      </c>
      <c r="C114" s="3" t="s">
        <v>171</v>
      </c>
      <c r="D114" s="3" t="s">
        <v>172</v>
      </c>
      <c r="E114" s="3" t="s">
        <v>188</v>
      </c>
      <c r="F114" s="3" t="s">
        <v>184</v>
      </c>
      <c r="G114" s="3" t="s">
        <v>189</v>
      </c>
      <c r="H114" s="3" t="s">
        <v>6</v>
      </c>
      <c r="I114" s="3" t="s">
        <v>7</v>
      </c>
      <c r="J114" s="4">
        <v>0</v>
      </c>
      <c r="K114" s="4">
        <v>0</v>
      </c>
      <c r="L114" s="4">
        <f t="shared" si="1"/>
        <v>0</v>
      </c>
      <c r="M114" s="4">
        <v>3783763.51</v>
      </c>
      <c r="N114" s="4">
        <v>3783763.51</v>
      </c>
      <c r="O114" s="4">
        <v>0</v>
      </c>
      <c r="P114" s="4">
        <v>0</v>
      </c>
      <c r="Q114" s="4">
        <v>3783763.51</v>
      </c>
    </row>
    <row r="115" spans="1:17" x14ac:dyDescent="0.2">
      <c r="A115" s="3" t="s">
        <v>0</v>
      </c>
      <c r="B115" s="3" t="s">
        <v>1</v>
      </c>
      <c r="C115" s="3" t="s">
        <v>171</v>
      </c>
      <c r="D115" s="3" t="s">
        <v>172</v>
      </c>
      <c r="E115" s="3" t="s">
        <v>188</v>
      </c>
      <c r="F115" s="3" t="s">
        <v>184</v>
      </c>
      <c r="G115" s="3" t="s">
        <v>189</v>
      </c>
      <c r="H115" s="3" t="s">
        <v>176</v>
      </c>
      <c r="I115" s="3" t="s">
        <v>177</v>
      </c>
      <c r="J115" s="4">
        <v>22470359.739999998</v>
      </c>
      <c r="K115" s="4">
        <v>0</v>
      </c>
      <c r="L115" s="4">
        <f t="shared" si="1"/>
        <v>22470359.739999998</v>
      </c>
      <c r="M115" s="4">
        <v>17537264.93</v>
      </c>
      <c r="N115" s="4">
        <f>+L115+M115</f>
        <v>40007624.670000002</v>
      </c>
      <c r="O115" s="4">
        <v>0</v>
      </c>
      <c r="P115" s="4">
        <v>0</v>
      </c>
      <c r="Q115" s="4">
        <v>40007624.670000002</v>
      </c>
    </row>
    <row r="116" spans="1:17" ht="15.75" hidden="1" thickBot="1" x14ac:dyDescent="0.25">
      <c r="A116" s="1" t="s">
        <v>2</v>
      </c>
      <c r="B116" s="1" t="s">
        <v>2</v>
      </c>
      <c r="C116" s="1" t="s">
        <v>2</v>
      </c>
      <c r="D116" s="1" t="s">
        <v>2</v>
      </c>
      <c r="E116" s="1" t="s">
        <v>2</v>
      </c>
      <c r="F116" s="1" t="s">
        <v>2</v>
      </c>
      <c r="G116" s="1" t="s">
        <v>2</v>
      </c>
      <c r="H116" s="1" t="s">
        <v>2</v>
      </c>
      <c r="I116" s="1" t="s">
        <v>2</v>
      </c>
      <c r="J116" s="2">
        <f>SUM(J2:J115)</f>
        <v>755418326.07000005</v>
      </c>
      <c r="K116" s="2">
        <f t="shared" ref="K116:Q116" si="2">SUM(K2:K115)</f>
        <v>1864075.8</v>
      </c>
      <c r="L116" s="2">
        <f>SUM(L2:L115)</f>
        <v>757282401.87</v>
      </c>
      <c r="M116" s="2">
        <f>SUM(M2:M115)</f>
        <v>278807154.52999997</v>
      </c>
      <c r="N116" s="2">
        <f t="shared" si="2"/>
        <v>1036089556.3999999</v>
      </c>
      <c r="O116" s="2">
        <f t="shared" si="2"/>
        <v>481681030.06</v>
      </c>
      <c r="P116" s="2">
        <f t="shared" si="2"/>
        <v>472994265.23000002</v>
      </c>
      <c r="Q116" s="2">
        <f t="shared" si="2"/>
        <v>554408526.34000003</v>
      </c>
    </row>
  </sheetData>
  <autoFilter ref="A1:R116">
    <filterColumn colId="6">
      <filters>
        <filter val="380108 De anticipos por Devengar de Ejercicios Ant"/>
      </filters>
    </filterColumn>
  </autoFilter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"/>
  <sheetViews>
    <sheetView topLeftCell="G92" workbookViewId="0">
      <selection activeCell="B27" sqref="B27"/>
    </sheetView>
  </sheetViews>
  <sheetFormatPr baseColWidth="10" defaultColWidth="9.140625" defaultRowHeight="15" x14ac:dyDescent="0.2"/>
  <cols>
    <col min="1" max="1" width="10.85546875" style="3" customWidth="1"/>
    <col min="2" max="2" width="20.28515625" style="3" customWidth="1"/>
    <col min="3" max="3" width="11.42578125" style="3" customWidth="1"/>
    <col min="4" max="4" width="8" style="3" customWidth="1"/>
    <col min="5" max="5" width="7.28515625" style="3" customWidth="1"/>
    <col min="6" max="6" width="15" style="3" customWidth="1"/>
    <col min="7" max="7" width="14.85546875" style="3" customWidth="1"/>
    <col min="8" max="8" width="4.7109375" style="3" customWidth="1"/>
    <col min="9" max="9" width="9.28515625" style="3" customWidth="1"/>
    <col min="10" max="10" width="20.28515625" style="4" bestFit="1" customWidth="1"/>
    <col min="11" max="11" width="15" style="4" bestFit="1" customWidth="1"/>
    <col min="12" max="13" width="17.7109375" style="4" bestFit="1" customWidth="1"/>
    <col min="14" max="14" width="19.7109375" style="4" bestFit="1" customWidth="1"/>
    <col min="15" max="15" width="17.5703125" style="4" customWidth="1"/>
    <col min="16" max="17" width="17.42578125" style="4" customWidth="1"/>
    <col min="18" max="18" width="9.42578125" style="3" bestFit="1" customWidth="1"/>
    <col min="19" max="16384" width="9.140625" style="3"/>
  </cols>
  <sheetData>
    <row r="1" spans="1:17" ht="75" x14ac:dyDescent="0.2">
      <c r="A1" s="8" t="s">
        <v>190</v>
      </c>
      <c r="B1" s="8" t="s">
        <v>191</v>
      </c>
      <c r="C1" s="8" t="s">
        <v>192</v>
      </c>
      <c r="D1" s="8" t="s">
        <v>193</v>
      </c>
      <c r="E1" s="8" t="s">
        <v>194</v>
      </c>
      <c r="F1" s="8" t="s">
        <v>195</v>
      </c>
      <c r="G1" s="8" t="s">
        <v>196</v>
      </c>
      <c r="H1" s="8" t="s">
        <v>197</v>
      </c>
      <c r="I1" s="8" t="s">
        <v>198</v>
      </c>
      <c r="J1" s="9" t="s">
        <v>199</v>
      </c>
      <c r="K1" s="9" t="s">
        <v>200</v>
      </c>
      <c r="L1" s="9" t="s">
        <v>203</v>
      </c>
      <c r="M1" s="9" t="s">
        <v>207</v>
      </c>
      <c r="N1" s="9" t="s">
        <v>208</v>
      </c>
      <c r="O1" s="9" t="s">
        <v>204</v>
      </c>
      <c r="P1" s="9" t="s">
        <v>205</v>
      </c>
      <c r="Q1" s="9" t="s">
        <v>206</v>
      </c>
    </row>
    <row r="2" spans="1:17" x14ac:dyDescent="0.2">
      <c r="A2" s="3" t="s">
        <v>0</v>
      </c>
      <c r="B2" s="3" t="s">
        <v>1</v>
      </c>
      <c r="C2" s="3" t="s">
        <v>2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>
        <v>12000000</v>
      </c>
      <c r="K2" s="4">
        <v>0</v>
      </c>
      <c r="L2" s="4">
        <f>+J2+K2</f>
        <v>12000000</v>
      </c>
      <c r="M2" s="4">
        <v>3447594.2</v>
      </c>
      <c r="N2" s="4">
        <v>15447594.199999999</v>
      </c>
      <c r="O2" s="4">
        <v>18767842.390000001</v>
      </c>
      <c r="P2" s="4">
        <v>18767842.390000001</v>
      </c>
      <c r="Q2" s="4">
        <v>-3320248.19</v>
      </c>
    </row>
    <row r="3" spans="1:17" x14ac:dyDescent="0.2">
      <c r="A3" s="3" t="s">
        <v>0</v>
      </c>
      <c r="B3" s="3" t="s">
        <v>1</v>
      </c>
      <c r="C3" s="3" t="s">
        <v>2</v>
      </c>
      <c r="D3" s="3" t="s">
        <v>2</v>
      </c>
      <c r="E3" s="3" t="s">
        <v>8</v>
      </c>
      <c r="F3" s="3" t="s">
        <v>4</v>
      </c>
      <c r="G3" s="3" t="s">
        <v>9</v>
      </c>
      <c r="H3" s="3" t="s">
        <v>6</v>
      </c>
      <c r="I3" s="3" t="s">
        <v>7</v>
      </c>
      <c r="J3" s="4">
        <v>53079994.140000001</v>
      </c>
      <c r="K3" s="4">
        <v>0</v>
      </c>
      <c r="L3" s="4">
        <f t="shared" ref="L3:L66" si="0">+J3+K3</f>
        <v>53079994.140000001</v>
      </c>
      <c r="M3" s="4">
        <v>9760180.0399999991</v>
      </c>
      <c r="N3" s="4">
        <v>62840174.18</v>
      </c>
      <c r="O3" s="4">
        <v>56302253.68</v>
      </c>
      <c r="P3" s="4">
        <v>56302253.68</v>
      </c>
      <c r="Q3" s="4">
        <v>6537920.5</v>
      </c>
    </row>
    <row r="4" spans="1:17" x14ac:dyDescent="0.2">
      <c r="A4" s="3" t="s">
        <v>0</v>
      </c>
      <c r="B4" s="3" t="s">
        <v>1</v>
      </c>
      <c r="C4" s="3" t="s">
        <v>2</v>
      </c>
      <c r="D4" s="3" t="s">
        <v>2</v>
      </c>
      <c r="E4" s="3" t="s">
        <v>10</v>
      </c>
      <c r="F4" s="3" t="s">
        <v>4</v>
      </c>
      <c r="G4" s="3" t="s">
        <v>11</v>
      </c>
      <c r="H4" s="3" t="s">
        <v>6</v>
      </c>
      <c r="I4" s="3" t="s">
        <v>7</v>
      </c>
      <c r="J4" s="4">
        <v>2500000</v>
      </c>
      <c r="K4" s="4">
        <v>0</v>
      </c>
      <c r="L4" s="4">
        <f t="shared" si="0"/>
        <v>2500000</v>
      </c>
      <c r="M4" s="4">
        <v>1537287.6</v>
      </c>
      <c r="N4" s="4">
        <v>4037287.6</v>
      </c>
      <c r="O4" s="4">
        <v>3100421.95</v>
      </c>
      <c r="P4" s="4">
        <v>3100421.95</v>
      </c>
      <c r="Q4" s="4">
        <v>936865.65</v>
      </c>
    </row>
    <row r="5" spans="1:17" x14ac:dyDescent="0.2">
      <c r="A5" s="3" t="s">
        <v>0</v>
      </c>
      <c r="B5" s="3" t="s">
        <v>1</v>
      </c>
      <c r="C5" s="3" t="s">
        <v>2</v>
      </c>
      <c r="D5" s="3" t="s">
        <v>2</v>
      </c>
      <c r="E5" s="3" t="s">
        <v>12</v>
      </c>
      <c r="F5" s="3" t="s">
        <v>4</v>
      </c>
      <c r="G5" s="3" t="s">
        <v>13</v>
      </c>
      <c r="H5" s="3" t="s">
        <v>6</v>
      </c>
      <c r="I5" s="3" t="s">
        <v>7</v>
      </c>
      <c r="J5" s="4">
        <v>0</v>
      </c>
      <c r="K5" s="4">
        <v>0</v>
      </c>
      <c r="L5" s="4">
        <f t="shared" si="0"/>
        <v>0</v>
      </c>
      <c r="M5" s="4">
        <v>7.26</v>
      </c>
      <c r="N5" s="4">
        <v>7.26</v>
      </c>
      <c r="O5" s="4">
        <v>12.78</v>
      </c>
      <c r="P5" s="4">
        <v>12.78</v>
      </c>
      <c r="Q5" s="4">
        <v>-5.52</v>
      </c>
    </row>
    <row r="6" spans="1:17" x14ac:dyDescent="0.2">
      <c r="A6" s="3" t="s">
        <v>0</v>
      </c>
      <c r="B6" s="3" t="s">
        <v>1</v>
      </c>
      <c r="C6" s="3" t="s">
        <v>2</v>
      </c>
      <c r="D6" s="3" t="s">
        <v>2</v>
      </c>
      <c r="E6" s="3" t="s">
        <v>14</v>
      </c>
      <c r="F6" s="3" t="s">
        <v>4</v>
      </c>
      <c r="G6" s="3" t="s">
        <v>15</v>
      </c>
      <c r="H6" s="3" t="s">
        <v>6</v>
      </c>
      <c r="I6" s="3" t="s">
        <v>7</v>
      </c>
      <c r="J6" s="4">
        <v>3000000</v>
      </c>
      <c r="K6" s="4">
        <v>0</v>
      </c>
      <c r="L6" s="4">
        <f t="shared" si="0"/>
        <v>3000000</v>
      </c>
      <c r="M6" s="4">
        <v>1119995</v>
      </c>
      <c r="N6" s="4">
        <v>4119995</v>
      </c>
      <c r="O6" s="4">
        <v>4410310</v>
      </c>
      <c r="P6" s="4">
        <v>4410310</v>
      </c>
      <c r="Q6" s="4">
        <v>-290315</v>
      </c>
    </row>
    <row r="7" spans="1:17" x14ac:dyDescent="0.2">
      <c r="A7" s="3" t="s">
        <v>0</v>
      </c>
      <c r="B7" s="3" t="s">
        <v>1</v>
      </c>
      <c r="C7" s="3" t="s">
        <v>2</v>
      </c>
      <c r="D7" s="3" t="s">
        <v>2</v>
      </c>
      <c r="E7" s="3" t="s">
        <v>16</v>
      </c>
      <c r="F7" s="3" t="s">
        <v>4</v>
      </c>
      <c r="G7" s="3" t="s">
        <v>17</v>
      </c>
      <c r="H7" s="3" t="s">
        <v>6</v>
      </c>
      <c r="I7" s="3" t="s">
        <v>7</v>
      </c>
      <c r="J7" s="4">
        <v>10000000</v>
      </c>
      <c r="K7" s="4">
        <v>0</v>
      </c>
      <c r="L7" s="4">
        <f t="shared" si="0"/>
        <v>10000000</v>
      </c>
      <c r="M7" s="4">
        <v>2367208.9700000002</v>
      </c>
      <c r="N7" s="4">
        <v>12367208.970000001</v>
      </c>
      <c r="O7" s="4">
        <v>13702550.85</v>
      </c>
      <c r="P7" s="4">
        <v>13702550.85</v>
      </c>
      <c r="Q7" s="4">
        <v>-1335341.8799999999</v>
      </c>
    </row>
    <row r="8" spans="1:17" x14ac:dyDescent="0.2">
      <c r="A8" s="3" t="s">
        <v>0</v>
      </c>
      <c r="B8" s="3" t="s">
        <v>1</v>
      </c>
      <c r="C8" s="3" t="s">
        <v>2</v>
      </c>
      <c r="D8" s="3" t="s">
        <v>2</v>
      </c>
      <c r="E8" s="3" t="s">
        <v>18</v>
      </c>
      <c r="F8" s="3" t="s">
        <v>4</v>
      </c>
      <c r="G8" s="3" t="s">
        <v>19</v>
      </c>
      <c r="H8" s="3" t="s">
        <v>6</v>
      </c>
      <c r="I8" s="3" t="s">
        <v>7</v>
      </c>
      <c r="J8" s="4">
        <v>27521775.23</v>
      </c>
      <c r="K8" s="4">
        <v>0</v>
      </c>
      <c r="L8" s="4">
        <f t="shared" si="0"/>
        <v>27521775.23</v>
      </c>
      <c r="M8" s="4">
        <v>3624229.13</v>
      </c>
      <c r="N8" s="4">
        <v>31146004.359999999</v>
      </c>
      <c r="O8" s="4">
        <v>31941499.800000001</v>
      </c>
      <c r="P8" s="4">
        <v>31941499.800000001</v>
      </c>
      <c r="Q8" s="4">
        <v>-795495.44</v>
      </c>
    </row>
    <row r="9" spans="1:17" x14ac:dyDescent="0.2">
      <c r="A9" s="3" t="s">
        <v>0</v>
      </c>
      <c r="B9" s="3" t="s">
        <v>1</v>
      </c>
      <c r="C9" s="3" t="s">
        <v>2</v>
      </c>
      <c r="D9" s="3" t="s">
        <v>2</v>
      </c>
      <c r="E9" s="3" t="s">
        <v>20</v>
      </c>
      <c r="F9" s="3" t="s">
        <v>4</v>
      </c>
      <c r="G9" s="3" t="s">
        <v>21</v>
      </c>
      <c r="H9" s="3" t="s">
        <v>6</v>
      </c>
      <c r="I9" s="3" t="s">
        <v>7</v>
      </c>
      <c r="J9" s="4">
        <v>1000000</v>
      </c>
      <c r="K9" s="4">
        <v>0</v>
      </c>
      <c r="L9" s="4">
        <f t="shared" si="0"/>
        <v>1000000</v>
      </c>
      <c r="M9" s="4">
        <v>-685461.67</v>
      </c>
      <c r="N9" s="4">
        <v>314538.33</v>
      </c>
      <c r="O9" s="4">
        <v>399651.95</v>
      </c>
      <c r="P9" s="4">
        <v>399651.95</v>
      </c>
      <c r="Q9" s="4">
        <v>-85113.62</v>
      </c>
    </row>
    <row r="10" spans="1:17" x14ac:dyDescent="0.2">
      <c r="A10" s="3" t="s">
        <v>0</v>
      </c>
      <c r="B10" s="3" t="s">
        <v>1</v>
      </c>
      <c r="C10" s="3" t="s">
        <v>2</v>
      </c>
      <c r="D10" s="3" t="s">
        <v>2</v>
      </c>
      <c r="E10" s="3" t="s">
        <v>22</v>
      </c>
      <c r="F10" s="3" t="s">
        <v>4</v>
      </c>
      <c r="G10" s="3" t="s">
        <v>23</v>
      </c>
      <c r="H10" s="3" t="s">
        <v>6</v>
      </c>
      <c r="I10" s="3" t="s">
        <v>7</v>
      </c>
      <c r="J10" s="4">
        <v>31700000</v>
      </c>
      <c r="K10" s="4">
        <v>0</v>
      </c>
      <c r="L10" s="4">
        <f t="shared" si="0"/>
        <v>31700000</v>
      </c>
      <c r="M10" s="4">
        <v>12154208.02</v>
      </c>
      <c r="N10" s="4">
        <v>43854208.020000003</v>
      </c>
      <c r="O10" s="4">
        <v>38194465.390000001</v>
      </c>
      <c r="P10" s="4">
        <v>38194465.390000001</v>
      </c>
      <c r="Q10" s="4">
        <v>5659742.6299999999</v>
      </c>
    </row>
    <row r="11" spans="1:17" x14ac:dyDescent="0.2">
      <c r="A11" s="3" t="s">
        <v>0</v>
      </c>
      <c r="B11" s="3" t="s">
        <v>1</v>
      </c>
      <c r="C11" s="3" t="s">
        <v>2</v>
      </c>
      <c r="D11" s="3" t="s">
        <v>2</v>
      </c>
      <c r="E11" s="3" t="s">
        <v>24</v>
      </c>
      <c r="F11" s="3" t="s">
        <v>4</v>
      </c>
      <c r="G11" s="3" t="s">
        <v>25</v>
      </c>
      <c r="H11" s="3" t="s">
        <v>6</v>
      </c>
      <c r="I11" s="3" t="s">
        <v>7</v>
      </c>
      <c r="J11" s="4">
        <v>12000</v>
      </c>
      <c r="K11" s="4">
        <v>0</v>
      </c>
      <c r="L11" s="4">
        <f t="shared" si="0"/>
        <v>12000</v>
      </c>
      <c r="M11" s="4">
        <v>-11000</v>
      </c>
      <c r="N11" s="4">
        <v>1000</v>
      </c>
      <c r="O11" s="4">
        <v>0</v>
      </c>
      <c r="P11" s="4">
        <v>0</v>
      </c>
      <c r="Q11" s="4">
        <v>1000</v>
      </c>
    </row>
    <row r="12" spans="1:17" x14ac:dyDescent="0.2">
      <c r="A12" s="3" t="s">
        <v>26</v>
      </c>
      <c r="B12" s="3" t="s">
        <v>27</v>
      </c>
      <c r="C12" s="3" t="s">
        <v>2</v>
      </c>
      <c r="D12" s="3" t="s">
        <v>2</v>
      </c>
      <c r="E12" s="3" t="s">
        <v>28</v>
      </c>
      <c r="F12" s="3" t="s">
        <v>29</v>
      </c>
      <c r="G12" s="3" t="s">
        <v>30</v>
      </c>
      <c r="H12" s="3" t="s">
        <v>6</v>
      </c>
      <c r="I12" s="3" t="s">
        <v>7</v>
      </c>
      <c r="J12" s="4">
        <v>5000</v>
      </c>
      <c r="K12" s="4">
        <v>0</v>
      </c>
      <c r="L12" s="4">
        <f t="shared" si="0"/>
        <v>5000</v>
      </c>
      <c r="M12" s="4">
        <v>0</v>
      </c>
      <c r="N12" s="4">
        <v>5000</v>
      </c>
      <c r="O12" s="4">
        <v>5836</v>
      </c>
      <c r="P12" s="4">
        <v>5836</v>
      </c>
      <c r="Q12" s="4">
        <v>-836</v>
      </c>
    </row>
    <row r="13" spans="1:17" x14ac:dyDescent="0.2">
      <c r="A13" s="3" t="s">
        <v>0</v>
      </c>
      <c r="B13" s="3" t="s">
        <v>1</v>
      </c>
      <c r="C13" s="3" t="s">
        <v>2</v>
      </c>
      <c r="D13" s="3" t="s">
        <v>2</v>
      </c>
      <c r="E13" s="3" t="s">
        <v>28</v>
      </c>
      <c r="F13" s="3" t="s">
        <v>29</v>
      </c>
      <c r="G13" s="3" t="s">
        <v>30</v>
      </c>
      <c r="H13" s="3" t="s">
        <v>6</v>
      </c>
      <c r="I13" s="3" t="s">
        <v>7</v>
      </c>
      <c r="J13" s="4">
        <v>160000</v>
      </c>
      <c r="K13" s="4">
        <v>0</v>
      </c>
      <c r="L13" s="4">
        <f t="shared" si="0"/>
        <v>160000</v>
      </c>
      <c r="M13" s="4">
        <v>-100000</v>
      </c>
      <c r="N13" s="4">
        <v>60000</v>
      </c>
      <c r="O13" s="4">
        <v>0</v>
      </c>
      <c r="P13" s="4">
        <v>0</v>
      </c>
      <c r="Q13" s="4">
        <v>60000</v>
      </c>
    </row>
    <row r="14" spans="1:17" x14ac:dyDescent="0.2">
      <c r="A14" s="3" t="s">
        <v>31</v>
      </c>
      <c r="B14" s="3" t="s">
        <v>32</v>
      </c>
      <c r="C14" s="3" t="s">
        <v>2</v>
      </c>
      <c r="D14" s="3" t="s">
        <v>2</v>
      </c>
      <c r="E14" s="3" t="s">
        <v>33</v>
      </c>
      <c r="F14" s="3" t="s">
        <v>29</v>
      </c>
      <c r="G14" s="3" t="s">
        <v>34</v>
      </c>
      <c r="H14" s="3" t="s">
        <v>6</v>
      </c>
      <c r="I14" s="3" t="s">
        <v>7</v>
      </c>
      <c r="J14" s="4">
        <v>1000000</v>
      </c>
      <c r="K14" s="4">
        <v>0</v>
      </c>
      <c r="L14" s="4">
        <f t="shared" si="0"/>
        <v>1000000</v>
      </c>
      <c r="M14" s="4">
        <v>1126.9000000000001</v>
      </c>
      <c r="N14" s="4">
        <v>1001126.9</v>
      </c>
      <c r="O14" s="4">
        <v>940531.34</v>
      </c>
      <c r="P14" s="4">
        <v>940531.34</v>
      </c>
      <c r="Q14" s="4">
        <v>60595.56</v>
      </c>
    </row>
    <row r="15" spans="1:17" x14ac:dyDescent="0.2">
      <c r="A15" s="3" t="s">
        <v>0</v>
      </c>
      <c r="B15" s="3" t="s">
        <v>1</v>
      </c>
      <c r="C15" s="3" t="s">
        <v>2</v>
      </c>
      <c r="D15" s="3" t="s">
        <v>2</v>
      </c>
      <c r="E15" s="3" t="s">
        <v>33</v>
      </c>
      <c r="F15" s="3" t="s">
        <v>29</v>
      </c>
      <c r="G15" s="3" t="s">
        <v>34</v>
      </c>
      <c r="H15" s="3" t="s">
        <v>6</v>
      </c>
      <c r="I15" s="3" t="s">
        <v>7</v>
      </c>
      <c r="J15" s="4">
        <v>100000</v>
      </c>
      <c r="K15" s="4">
        <v>0</v>
      </c>
      <c r="L15" s="4">
        <f t="shared" si="0"/>
        <v>100000</v>
      </c>
      <c r="M15" s="4">
        <v>-90000</v>
      </c>
      <c r="N15" s="4">
        <v>10000</v>
      </c>
      <c r="O15" s="4">
        <v>10098.82</v>
      </c>
      <c r="P15" s="4">
        <v>10098.82</v>
      </c>
      <c r="Q15" s="4">
        <v>-98.82</v>
      </c>
    </row>
    <row r="16" spans="1:17" x14ac:dyDescent="0.2">
      <c r="A16" s="3" t="s">
        <v>0</v>
      </c>
      <c r="B16" s="3" t="s">
        <v>1</v>
      </c>
      <c r="C16" s="3" t="s">
        <v>2</v>
      </c>
      <c r="D16" s="3" t="s">
        <v>2</v>
      </c>
      <c r="E16" s="3" t="s">
        <v>35</v>
      </c>
      <c r="F16" s="3" t="s">
        <v>29</v>
      </c>
      <c r="G16" s="3" t="s">
        <v>36</v>
      </c>
      <c r="H16" s="3" t="s">
        <v>6</v>
      </c>
      <c r="I16" s="3" t="s">
        <v>7</v>
      </c>
      <c r="J16" s="4">
        <v>4000</v>
      </c>
      <c r="K16" s="4">
        <v>0</v>
      </c>
      <c r="L16" s="4">
        <f t="shared" si="0"/>
        <v>4000</v>
      </c>
      <c r="M16" s="4">
        <v>-1725</v>
      </c>
      <c r="N16" s="4">
        <v>2275</v>
      </c>
      <c r="O16" s="4">
        <v>2813.25</v>
      </c>
      <c r="P16" s="4">
        <v>2813.25</v>
      </c>
      <c r="Q16" s="4">
        <v>-538.25</v>
      </c>
    </row>
    <row r="17" spans="1:17" x14ac:dyDescent="0.2">
      <c r="A17" s="3" t="s">
        <v>31</v>
      </c>
      <c r="B17" s="3" t="s">
        <v>32</v>
      </c>
      <c r="C17" s="3" t="s">
        <v>2</v>
      </c>
      <c r="D17" s="3" t="s">
        <v>2</v>
      </c>
      <c r="E17" s="3" t="s">
        <v>37</v>
      </c>
      <c r="F17" s="3" t="s">
        <v>29</v>
      </c>
      <c r="G17" s="3" t="s">
        <v>38</v>
      </c>
      <c r="H17" s="3" t="s">
        <v>6</v>
      </c>
      <c r="I17" s="3" t="s">
        <v>7</v>
      </c>
      <c r="J17" s="4">
        <v>30000</v>
      </c>
      <c r="K17" s="4">
        <v>0</v>
      </c>
      <c r="L17" s="4">
        <f t="shared" si="0"/>
        <v>30000</v>
      </c>
      <c r="M17" s="4">
        <v>-15000</v>
      </c>
      <c r="N17" s="4">
        <v>15000</v>
      </c>
      <c r="O17" s="4">
        <v>14960</v>
      </c>
      <c r="P17" s="4">
        <v>14875</v>
      </c>
      <c r="Q17" s="4">
        <v>40</v>
      </c>
    </row>
    <row r="18" spans="1:17" x14ac:dyDescent="0.2">
      <c r="A18" s="3" t="s">
        <v>0</v>
      </c>
      <c r="B18" s="3" t="s">
        <v>1</v>
      </c>
      <c r="C18" s="3" t="s">
        <v>2</v>
      </c>
      <c r="D18" s="3" t="s">
        <v>2</v>
      </c>
      <c r="E18" s="3" t="s">
        <v>37</v>
      </c>
      <c r="F18" s="3" t="s">
        <v>29</v>
      </c>
      <c r="G18" s="3" t="s">
        <v>38</v>
      </c>
      <c r="H18" s="3" t="s">
        <v>6</v>
      </c>
      <c r="I18" s="3" t="s">
        <v>7</v>
      </c>
      <c r="J18" s="4">
        <v>6500000</v>
      </c>
      <c r="K18" s="4">
        <v>0</v>
      </c>
      <c r="L18" s="4">
        <f t="shared" si="0"/>
        <v>6500000</v>
      </c>
      <c r="M18" s="4">
        <v>4031177.03</v>
      </c>
      <c r="N18" s="4">
        <v>10531177.029999999</v>
      </c>
      <c r="O18" s="4">
        <v>8601808.1099999994</v>
      </c>
      <c r="P18" s="4">
        <v>8601808.1099999994</v>
      </c>
      <c r="Q18" s="4">
        <v>1929368.92</v>
      </c>
    </row>
    <row r="19" spans="1:17" x14ac:dyDescent="0.2">
      <c r="A19" s="3" t="s">
        <v>0</v>
      </c>
      <c r="B19" s="3" t="s">
        <v>1</v>
      </c>
      <c r="C19" s="3" t="s">
        <v>2</v>
      </c>
      <c r="D19" s="3" t="s">
        <v>2</v>
      </c>
      <c r="E19" s="3" t="s">
        <v>39</v>
      </c>
      <c r="F19" s="3" t="s">
        <v>29</v>
      </c>
      <c r="G19" s="3" t="s">
        <v>40</v>
      </c>
      <c r="H19" s="3" t="s">
        <v>6</v>
      </c>
      <c r="I19" s="3" t="s">
        <v>7</v>
      </c>
      <c r="J19" s="4">
        <v>10</v>
      </c>
      <c r="K19" s="4">
        <v>0</v>
      </c>
      <c r="L19" s="4">
        <f t="shared" si="0"/>
        <v>10</v>
      </c>
      <c r="M19" s="4">
        <v>78.5</v>
      </c>
      <c r="N19" s="4">
        <v>88.5</v>
      </c>
      <c r="O19" s="4">
        <v>72</v>
      </c>
      <c r="P19" s="4">
        <v>72</v>
      </c>
      <c r="Q19" s="4">
        <v>16.5</v>
      </c>
    </row>
    <row r="20" spans="1:17" x14ac:dyDescent="0.2">
      <c r="A20" s="3" t="s">
        <v>31</v>
      </c>
      <c r="B20" s="3" t="s">
        <v>32</v>
      </c>
      <c r="C20" s="3" t="s">
        <v>2</v>
      </c>
      <c r="D20" s="3" t="s">
        <v>2</v>
      </c>
      <c r="E20" s="3" t="s">
        <v>41</v>
      </c>
      <c r="F20" s="3" t="s">
        <v>29</v>
      </c>
      <c r="G20" s="3" t="s">
        <v>42</v>
      </c>
      <c r="H20" s="3" t="s">
        <v>6</v>
      </c>
      <c r="I20" s="3" t="s">
        <v>7</v>
      </c>
      <c r="J20" s="4">
        <v>0</v>
      </c>
      <c r="K20" s="4">
        <v>0</v>
      </c>
      <c r="L20" s="4">
        <f t="shared" si="0"/>
        <v>0</v>
      </c>
      <c r="M20" s="4">
        <v>800000</v>
      </c>
      <c r="N20" s="4">
        <v>800000</v>
      </c>
      <c r="O20" s="4">
        <v>814924</v>
      </c>
      <c r="P20" s="4">
        <v>814924</v>
      </c>
      <c r="Q20" s="4">
        <v>-14924</v>
      </c>
    </row>
    <row r="21" spans="1:17" x14ac:dyDescent="0.2">
      <c r="A21" s="3" t="s">
        <v>0</v>
      </c>
      <c r="B21" s="3" t="s">
        <v>1</v>
      </c>
      <c r="C21" s="3" t="s">
        <v>2</v>
      </c>
      <c r="D21" s="3" t="s">
        <v>2</v>
      </c>
      <c r="E21" s="3" t="s">
        <v>41</v>
      </c>
      <c r="F21" s="3" t="s">
        <v>29</v>
      </c>
      <c r="G21" s="3" t="s">
        <v>42</v>
      </c>
      <c r="H21" s="3" t="s">
        <v>6</v>
      </c>
      <c r="I21" s="3" t="s">
        <v>7</v>
      </c>
      <c r="J21" s="4">
        <v>600000</v>
      </c>
      <c r="K21" s="4">
        <v>0</v>
      </c>
      <c r="L21" s="4">
        <f t="shared" si="0"/>
        <v>600000</v>
      </c>
      <c r="M21" s="4">
        <v>-600000</v>
      </c>
      <c r="N21" s="4">
        <v>0</v>
      </c>
      <c r="O21" s="4">
        <v>0</v>
      </c>
      <c r="P21" s="4">
        <v>0</v>
      </c>
      <c r="Q21" s="4">
        <v>0</v>
      </c>
    </row>
    <row r="22" spans="1:17" x14ac:dyDescent="0.2">
      <c r="A22" s="3" t="s">
        <v>31</v>
      </c>
      <c r="B22" s="3" t="s">
        <v>32</v>
      </c>
      <c r="C22" s="3" t="s">
        <v>2</v>
      </c>
      <c r="D22" s="3" t="s">
        <v>2</v>
      </c>
      <c r="E22" s="3" t="s">
        <v>43</v>
      </c>
      <c r="F22" s="3" t="s">
        <v>29</v>
      </c>
      <c r="G22" s="3" t="s">
        <v>44</v>
      </c>
      <c r="H22" s="3" t="s">
        <v>6</v>
      </c>
      <c r="I22" s="3" t="s">
        <v>7</v>
      </c>
      <c r="J22" s="4">
        <v>0</v>
      </c>
      <c r="K22" s="4">
        <v>0</v>
      </c>
      <c r="L22" s="4">
        <f t="shared" si="0"/>
        <v>0</v>
      </c>
      <c r="M22" s="4">
        <v>100000</v>
      </c>
      <c r="N22" s="4">
        <v>100000</v>
      </c>
      <c r="O22" s="4">
        <v>131251</v>
      </c>
      <c r="P22" s="4">
        <v>131251</v>
      </c>
      <c r="Q22" s="4">
        <v>-31251</v>
      </c>
    </row>
    <row r="23" spans="1:17" x14ac:dyDescent="0.2">
      <c r="A23" s="3" t="s">
        <v>0</v>
      </c>
      <c r="B23" s="3" t="s">
        <v>1</v>
      </c>
      <c r="C23" s="3" t="s">
        <v>2</v>
      </c>
      <c r="D23" s="3" t="s">
        <v>2</v>
      </c>
      <c r="E23" s="3" t="s">
        <v>43</v>
      </c>
      <c r="F23" s="3" t="s">
        <v>29</v>
      </c>
      <c r="G23" s="3" t="s">
        <v>44</v>
      </c>
      <c r="H23" s="3" t="s">
        <v>6</v>
      </c>
      <c r="I23" s="3" t="s">
        <v>7</v>
      </c>
      <c r="J23" s="4">
        <v>100000</v>
      </c>
      <c r="K23" s="4">
        <v>0</v>
      </c>
      <c r="L23" s="4">
        <f t="shared" si="0"/>
        <v>100000</v>
      </c>
      <c r="M23" s="4">
        <v>90085</v>
      </c>
      <c r="N23" s="4">
        <v>190085</v>
      </c>
      <c r="O23" s="4">
        <v>144060.22</v>
      </c>
      <c r="P23" s="4">
        <v>144060.22</v>
      </c>
      <c r="Q23" s="4">
        <v>46024.78</v>
      </c>
    </row>
    <row r="24" spans="1:17" x14ac:dyDescent="0.2">
      <c r="A24" s="3" t="s">
        <v>0</v>
      </c>
      <c r="B24" s="3" t="s">
        <v>1</v>
      </c>
      <c r="C24" s="3" t="s">
        <v>2</v>
      </c>
      <c r="D24" s="3" t="s">
        <v>2</v>
      </c>
      <c r="E24" s="3" t="s">
        <v>45</v>
      </c>
      <c r="F24" s="3" t="s">
        <v>29</v>
      </c>
      <c r="G24" s="3" t="s">
        <v>46</v>
      </c>
      <c r="H24" s="3" t="s">
        <v>6</v>
      </c>
      <c r="I24" s="3" t="s">
        <v>7</v>
      </c>
      <c r="J24" s="4">
        <v>1000</v>
      </c>
      <c r="K24" s="4">
        <v>0</v>
      </c>
      <c r="L24" s="4">
        <f t="shared" si="0"/>
        <v>1000</v>
      </c>
      <c r="M24" s="4">
        <v>455.58</v>
      </c>
      <c r="N24" s="4">
        <v>1455.58</v>
      </c>
      <c r="O24" s="4">
        <v>489.18</v>
      </c>
      <c r="P24" s="4">
        <v>489.18</v>
      </c>
      <c r="Q24" s="4">
        <v>966.4</v>
      </c>
    </row>
    <row r="25" spans="1:17" x14ac:dyDescent="0.2">
      <c r="A25" s="3" t="s">
        <v>0</v>
      </c>
      <c r="B25" s="3" t="s">
        <v>1</v>
      </c>
      <c r="C25" s="3" t="s">
        <v>2</v>
      </c>
      <c r="D25" s="3" t="s">
        <v>2</v>
      </c>
      <c r="E25" s="3" t="s">
        <v>47</v>
      </c>
      <c r="F25" s="3" t="s">
        <v>29</v>
      </c>
      <c r="G25" s="3" t="s">
        <v>48</v>
      </c>
      <c r="H25" s="3" t="s">
        <v>6</v>
      </c>
      <c r="I25" s="3" t="s">
        <v>7</v>
      </c>
      <c r="J25" s="4">
        <v>1150000</v>
      </c>
      <c r="K25" s="4">
        <v>0</v>
      </c>
      <c r="L25" s="4">
        <f t="shared" si="0"/>
        <v>1150000</v>
      </c>
      <c r="M25" s="4">
        <v>79611.48</v>
      </c>
      <c r="N25" s="4">
        <v>1229611.48</v>
      </c>
      <c r="O25" s="4">
        <v>1018512.84</v>
      </c>
      <c r="P25" s="4">
        <v>1018512.84</v>
      </c>
      <c r="Q25" s="4">
        <v>211098.64</v>
      </c>
    </row>
    <row r="26" spans="1:17" x14ac:dyDescent="0.2">
      <c r="A26" s="3" t="s">
        <v>0</v>
      </c>
      <c r="B26" s="3" t="s">
        <v>1</v>
      </c>
      <c r="C26" s="3" t="s">
        <v>2</v>
      </c>
      <c r="D26" s="3" t="s">
        <v>2</v>
      </c>
      <c r="E26" s="3" t="s">
        <v>49</v>
      </c>
      <c r="F26" s="3" t="s">
        <v>29</v>
      </c>
      <c r="G26" s="3" t="s">
        <v>50</v>
      </c>
      <c r="H26" s="3" t="s">
        <v>6</v>
      </c>
      <c r="I26" s="3" t="s">
        <v>7</v>
      </c>
      <c r="J26" s="4">
        <v>45000</v>
      </c>
      <c r="K26" s="4">
        <v>0</v>
      </c>
      <c r="L26" s="4">
        <f t="shared" si="0"/>
        <v>45000</v>
      </c>
      <c r="M26" s="4">
        <v>4897.5</v>
      </c>
      <c r="N26" s="4">
        <v>49897.5</v>
      </c>
      <c r="O26" s="4">
        <v>33044.6</v>
      </c>
      <c r="P26" s="4">
        <v>33044.6</v>
      </c>
      <c r="Q26" s="4">
        <v>16852.900000000001</v>
      </c>
    </row>
    <row r="27" spans="1:17" x14ac:dyDescent="0.2">
      <c r="A27" s="3" t="s">
        <v>0</v>
      </c>
      <c r="B27" s="3" t="s">
        <v>1</v>
      </c>
      <c r="C27" s="3" t="s">
        <v>2</v>
      </c>
      <c r="D27" s="3" t="s">
        <v>2</v>
      </c>
      <c r="E27" s="3" t="s">
        <v>51</v>
      </c>
      <c r="F27" s="3" t="s">
        <v>29</v>
      </c>
      <c r="G27" s="3" t="s">
        <v>52</v>
      </c>
      <c r="H27" s="3" t="s">
        <v>6</v>
      </c>
      <c r="I27" s="3" t="s">
        <v>7</v>
      </c>
      <c r="J27" s="4">
        <v>19500000</v>
      </c>
      <c r="K27" s="4">
        <v>0</v>
      </c>
      <c r="L27" s="4">
        <f t="shared" si="0"/>
        <v>19500000</v>
      </c>
      <c r="M27" s="4">
        <v>-2982482.19</v>
      </c>
      <c r="N27" s="4">
        <v>16517517.810000001</v>
      </c>
      <c r="O27" s="4">
        <v>12607494.939999999</v>
      </c>
      <c r="P27" s="4">
        <v>12607494.939999999</v>
      </c>
      <c r="Q27" s="4">
        <v>3910022.87</v>
      </c>
    </row>
    <row r="28" spans="1:17" x14ac:dyDescent="0.2">
      <c r="A28" s="3" t="s">
        <v>31</v>
      </c>
      <c r="B28" s="3" t="s">
        <v>32</v>
      </c>
      <c r="C28" s="3" t="s">
        <v>2</v>
      </c>
      <c r="D28" s="3" t="s">
        <v>2</v>
      </c>
      <c r="E28" s="3" t="s">
        <v>51</v>
      </c>
      <c r="F28" s="3" t="s">
        <v>29</v>
      </c>
      <c r="G28" s="3" t="s">
        <v>52</v>
      </c>
      <c r="H28" s="3" t="s">
        <v>6</v>
      </c>
      <c r="I28" s="3" t="s">
        <v>7</v>
      </c>
      <c r="J28" s="4">
        <v>0</v>
      </c>
      <c r="K28" s="4">
        <v>0</v>
      </c>
      <c r="L28" s="4">
        <f t="shared" si="0"/>
        <v>0</v>
      </c>
      <c r="M28" s="4">
        <v>300000</v>
      </c>
      <c r="N28" s="4">
        <v>300000</v>
      </c>
      <c r="O28" s="4">
        <v>349196.24</v>
      </c>
      <c r="P28" s="4">
        <v>349196.24</v>
      </c>
      <c r="Q28" s="4">
        <v>-49196.24</v>
      </c>
    </row>
    <row r="29" spans="1:17" x14ac:dyDescent="0.2">
      <c r="A29" s="3" t="s">
        <v>0</v>
      </c>
      <c r="B29" s="3" t="s">
        <v>1</v>
      </c>
      <c r="C29" s="3" t="s">
        <v>2</v>
      </c>
      <c r="D29" s="3" t="s">
        <v>2</v>
      </c>
      <c r="E29" s="3" t="s">
        <v>53</v>
      </c>
      <c r="F29" s="3" t="s">
        <v>29</v>
      </c>
      <c r="G29" s="3" t="s">
        <v>54</v>
      </c>
      <c r="H29" s="3" t="s">
        <v>6</v>
      </c>
      <c r="I29" s="3" t="s">
        <v>7</v>
      </c>
      <c r="J29" s="4">
        <v>10000</v>
      </c>
      <c r="K29" s="4">
        <v>0</v>
      </c>
      <c r="L29" s="4">
        <f t="shared" si="0"/>
        <v>10000</v>
      </c>
      <c r="M29" s="4">
        <v>3000</v>
      </c>
      <c r="N29" s="4">
        <v>13000</v>
      </c>
      <c r="O29" s="4">
        <v>12400</v>
      </c>
      <c r="P29" s="4">
        <v>12400</v>
      </c>
      <c r="Q29" s="4">
        <v>600</v>
      </c>
    </row>
    <row r="30" spans="1:17" x14ac:dyDescent="0.2">
      <c r="A30" s="3" t="s">
        <v>0</v>
      </c>
      <c r="B30" s="3" t="s">
        <v>1</v>
      </c>
      <c r="C30" s="3" t="s">
        <v>2</v>
      </c>
      <c r="D30" s="3" t="s">
        <v>2</v>
      </c>
      <c r="E30" s="3" t="s">
        <v>55</v>
      </c>
      <c r="F30" s="3" t="s">
        <v>29</v>
      </c>
      <c r="G30" s="3" t="s">
        <v>56</v>
      </c>
      <c r="H30" s="3" t="s">
        <v>6</v>
      </c>
      <c r="I30" s="3" t="s">
        <v>7</v>
      </c>
      <c r="J30" s="4">
        <v>520000</v>
      </c>
      <c r="K30" s="4">
        <v>0</v>
      </c>
      <c r="L30" s="4">
        <f t="shared" si="0"/>
        <v>520000</v>
      </c>
      <c r="M30" s="4">
        <v>-97630.2</v>
      </c>
      <c r="N30" s="4">
        <v>422369.8</v>
      </c>
      <c r="O30" s="4">
        <v>169444.92</v>
      </c>
      <c r="P30" s="4">
        <v>169444.92</v>
      </c>
      <c r="Q30" s="4">
        <v>252924.88</v>
      </c>
    </row>
    <row r="31" spans="1:17" x14ac:dyDescent="0.2">
      <c r="A31" s="3" t="s">
        <v>0</v>
      </c>
      <c r="B31" s="3" t="s">
        <v>1</v>
      </c>
      <c r="C31" s="3" t="s">
        <v>2</v>
      </c>
      <c r="D31" s="3" t="s">
        <v>2</v>
      </c>
      <c r="E31" s="3" t="s">
        <v>57</v>
      </c>
      <c r="F31" s="3" t="s">
        <v>29</v>
      </c>
      <c r="G31" s="3" t="s">
        <v>58</v>
      </c>
      <c r="H31" s="3" t="s">
        <v>6</v>
      </c>
      <c r="I31" s="3" t="s">
        <v>7</v>
      </c>
      <c r="J31" s="4">
        <v>800000</v>
      </c>
      <c r="K31" s="4">
        <v>0</v>
      </c>
      <c r="L31" s="4">
        <f t="shared" si="0"/>
        <v>800000</v>
      </c>
      <c r="M31" s="4">
        <v>93012.75</v>
      </c>
      <c r="N31" s="4">
        <v>893012.75</v>
      </c>
      <c r="O31" s="4">
        <v>749993.95</v>
      </c>
      <c r="P31" s="4">
        <v>749993.95</v>
      </c>
      <c r="Q31" s="4">
        <v>143018.79999999999</v>
      </c>
    </row>
    <row r="32" spans="1:17" x14ac:dyDescent="0.2">
      <c r="A32" s="3" t="s">
        <v>0</v>
      </c>
      <c r="B32" s="3" t="s">
        <v>1</v>
      </c>
      <c r="C32" s="3" t="s">
        <v>2</v>
      </c>
      <c r="D32" s="3" t="s">
        <v>2</v>
      </c>
      <c r="E32" s="3" t="s">
        <v>59</v>
      </c>
      <c r="F32" s="3" t="s">
        <v>29</v>
      </c>
      <c r="G32" s="3" t="s">
        <v>60</v>
      </c>
      <c r="H32" s="3" t="s">
        <v>6</v>
      </c>
      <c r="I32" s="3" t="s">
        <v>7</v>
      </c>
      <c r="J32" s="4">
        <v>800</v>
      </c>
      <c r="K32" s="4">
        <v>0</v>
      </c>
      <c r="L32" s="4">
        <f t="shared" si="0"/>
        <v>800</v>
      </c>
      <c r="M32" s="4">
        <v>1768.6</v>
      </c>
      <c r="N32" s="4">
        <v>2568.6</v>
      </c>
      <c r="O32" s="4">
        <v>1928.99</v>
      </c>
      <c r="P32" s="4">
        <v>1928.99</v>
      </c>
      <c r="Q32" s="4">
        <v>639.61</v>
      </c>
    </row>
    <row r="33" spans="1:17" x14ac:dyDescent="0.2">
      <c r="A33" s="3" t="s">
        <v>0</v>
      </c>
      <c r="B33" s="3" t="s">
        <v>1</v>
      </c>
      <c r="C33" s="3" t="s">
        <v>2</v>
      </c>
      <c r="D33" s="3" t="s">
        <v>2</v>
      </c>
      <c r="E33" s="3" t="s">
        <v>61</v>
      </c>
      <c r="F33" s="3" t="s">
        <v>29</v>
      </c>
      <c r="G33" s="3" t="s">
        <v>62</v>
      </c>
      <c r="H33" s="3" t="s">
        <v>6</v>
      </c>
      <c r="I33" s="3" t="s">
        <v>7</v>
      </c>
      <c r="J33" s="4">
        <v>300</v>
      </c>
      <c r="K33" s="4">
        <v>0</v>
      </c>
      <c r="L33" s="4">
        <f t="shared" si="0"/>
        <v>300</v>
      </c>
      <c r="M33" s="4">
        <v>5.81</v>
      </c>
      <c r="N33" s="4">
        <v>305.81</v>
      </c>
      <c r="O33" s="4">
        <v>39.869999999999997</v>
      </c>
      <c r="P33" s="4">
        <v>39.869999999999997</v>
      </c>
      <c r="Q33" s="4">
        <v>265.94</v>
      </c>
    </row>
    <row r="34" spans="1:17" x14ac:dyDescent="0.2">
      <c r="A34" s="3" t="s">
        <v>0</v>
      </c>
      <c r="B34" s="3" t="s">
        <v>1</v>
      </c>
      <c r="C34" s="3" t="s">
        <v>2</v>
      </c>
      <c r="D34" s="3" t="s">
        <v>2</v>
      </c>
      <c r="E34" s="3" t="s">
        <v>63</v>
      </c>
      <c r="F34" s="3" t="s">
        <v>29</v>
      </c>
      <c r="G34" s="3" t="s">
        <v>64</v>
      </c>
      <c r="H34" s="3" t="s">
        <v>6</v>
      </c>
      <c r="I34" s="3" t="s">
        <v>7</v>
      </c>
      <c r="J34" s="4">
        <v>2000</v>
      </c>
      <c r="K34" s="4">
        <v>0</v>
      </c>
      <c r="L34" s="4">
        <f t="shared" si="0"/>
        <v>2000</v>
      </c>
      <c r="M34" s="4">
        <v>295.10000000000002</v>
      </c>
      <c r="N34" s="4">
        <v>2295.1</v>
      </c>
      <c r="O34" s="4">
        <v>831.89</v>
      </c>
      <c r="P34" s="4">
        <v>831.89</v>
      </c>
      <c r="Q34" s="4">
        <v>1463.21</v>
      </c>
    </row>
    <row r="35" spans="1:17" x14ac:dyDescent="0.2">
      <c r="A35" s="3" t="s">
        <v>0</v>
      </c>
      <c r="B35" s="3" t="s">
        <v>1</v>
      </c>
      <c r="C35" s="3" t="s">
        <v>2</v>
      </c>
      <c r="D35" s="3" t="s">
        <v>2</v>
      </c>
      <c r="E35" s="3" t="s">
        <v>65</v>
      </c>
      <c r="F35" s="3" t="s">
        <v>29</v>
      </c>
      <c r="G35" s="3" t="s">
        <v>66</v>
      </c>
      <c r="H35" s="3" t="s">
        <v>6</v>
      </c>
      <c r="I35" s="3" t="s">
        <v>7</v>
      </c>
      <c r="J35" s="4">
        <v>20000000</v>
      </c>
      <c r="K35" s="4">
        <v>0</v>
      </c>
      <c r="L35" s="4">
        <f t="shared" si="0"/>
        <v>20000000</v>
      </c>
      <c r="M35" s="4">
        <v>21580562.579999998</v>
      </c>
      <c r="N35" s="4">
        <v>41580562.579999998</v>
      </c>
      <c r="O35" s="4">
        <v>30019165.640000001</v>
      </c>
      <c r="P35" s="4">
        <v>30019165.640000001</v>
      </c>
      <c r="Q35" s="4">
        <v>11561396.939999999</v>
      </c>
    </row>
    <row r="36" spans="1:17" x14ac:dyDescent="0.2">
      <c r="A36" s="3" t="s">
        <v>0</v>
      </c>
      <c r="B36" s="3" t="s">
        <v>1</v>
      </c>
      <c r="C36" s="3" t="s">
        <v>2</v>
      </c>
      <c r="D36" s="3" t="s">
        <v>2</v>
      </c>
      <c r="E36" s="3" t="s">
        <v>67</v>
      </c>
      <c r="F36" s="3" t="s">
        <v>68</v>
      </c>
      <c r="G36" s="3" t="s">
        <v>69</v>
      </c>
      <c r="H36" s="3" t="s">
        <v>6</v>
      </c>
      <c r="I36" s="3" t="s">
        <v>7</v>
      </c>
      <c r="J36" s="4">
        <v>1000000</v>
      </c>
      <c r="K36" s="4">
        <v>0</v>
      </c>
      <c r="L36" s="4">
        <f t="shared" si="0"/>
        <v>1000000</v>
      </c>
      <c r="M36" s="4">
        <v>400145</v>
      </c>
      <c r="N36" s="4">
        <v>1400145</v>
      </c>
      <c r="O36" s="4">
        <v>1479776</v>
      </c>
      <c r="P36" s="4">
        <v>1479776</v>
      </c>
      <c r="Q36" s="4">
        <v>-79631</v>
      </c>
    </row>
    <row r="37" spans="1:17" x14ac:dyDescent="0.2">
      <c r="A37" s="3" t="s">
        <v>0</v>
      </c>
      <c r="B37" s="3" t="s">
        <v>1</v>
      </c>
      <c r="C37" s="3" t="s">
        <v>2</v>
      </c>
      <c r="D37" s="3" t="s">
        <v>2</v>
      </c>
      <c r="E37" s="3" t="s">
        <v>70</v>
      </c>
      <c r="F37" s="3" t="s">
        <v>71</v>
      </c>
      <c r="G37" s="3" t="s">
        <v>72</v>
      </c>
      <c r="H37" s="3" t="s">
        <v>6</v>
      </c>
      <c r="I37" s="3" t="s">
        <v>7</v>
      </c>
      <c r="J37" s="4">
        <v>0</v>
      </c>
      <c r="K37" s="4">
        <v>0</v>
      </c>
      <c r="L37" s="4">
        <f t="shared" si="0"/>
        <v>0</v>
      </c>
      <c r="M37" s="4">
        <v>914729</v>
      </c>
      <c r="N37" s="4">
        <v>914729</v>
      </c>
      <c r="O37" s="4">
        <v>0</v>
      </c>
      <c r="P37" s="4">
        <v>0</v>
      </c>
      <c r="Q37" s="4">
        <v>914729</v>
      </c>
    </row>
    <row r="38" spans="1:17" x14ac:dyDescent="0.2">
      <c r="A38" s="3" t="s">
        <v>0</v>
      </c>
      <c r="B38" s="3" t="s">
        <v>1</v>
      </c>
      <c r="C38" s="3" t="s">
        <v>2</v>
      </c>
      <c r="D38" s="3" t="s">
        <v>2</v>
      </c>
      <c r="E38" s="3" t="s">
        <v>73</v>
      </c>
      <c r="F38" s="3" t="s">
        <v>71</v>
      </c>
      <c r="G38" s="3" t="s">
        <v>74</v>
      </c>
      <c r="H38" s="3" t="s">
        <v>6</v>
      </c>
      <c r="I38" s="3" t="s">
        <v>7</v>
      </c>
      <c r="J38" s="4">
        <v>500</v>
      </c>
      <c r="K38" s="4">
        <v>0</v>
      </c>
      <c r="L38" s="4">
        <f t="shared" si="0"/>
        <v>500</v>
      </c>
      <c r="M38" s="4">
        <v>5354.92</v>
      </c>
      <c r="N38" s="4">
        <v>5854.92</v>
      </c>
      <c r="O38" s="4">
        <v>6976.85</v>
      </c>
      <c r="P38" s="4">
        <v>6976.85</v>
      </c>
      <c r="Q38" s="4">
        <v>-1121.93</v>
      </c>
    </row>
    <row r="39" spans="1:17" x14ac:dyDescent="0.2">
      <c r="A39" s="3" t="s">
        <v>0</v>
      </c>
      <c r="B39" s="3" t="s">
        <v>1</v>
      </c>
      <c r="C39" s="3" t="s">
        <v>2</v>
      </c>
      <c r="D39" s="3" t="s">
        <v>2</v>
      </c>
      <c r="E39" s="3" t="s">
        <v>75</v>
      </c>
      <c r="F39" s="3" t="s">
        <v>71</v>
      </c>
      <c r="G39" s="3" t="s">
        <v>76</v>
      </c>
      <c r="H39" s="3" t="s">
        <v>6</v>
      </c>
      <c r="I39" s="3" t="s">
        <v>7</v>
      </c>
      <c r="J39" s="4">
        <v>40000</v>
      </c>
      <c r="K39" s="4">
        <v>0</v>
      </c>
      <c r="L39" s="4">
        <f t="shared" si="0"/>
        <v>40000</v>
      </c>
      <c r="M39" s="4">
        <v>90334.89</v>
      </c>
      <c r="N39" s="4">
        <v>130334.89</v>
      </c>
      <c r="O39" s="4">
        <v>121885.37</v>
      </c>
      <c r="P39" s="4">
        <v>121885.37</v>
      </c>
      <c r="Q39" s="4">
        <v>8449.52</v>
      </c>
    </row>
    <row r="40" spans="1:17" x14ac:dyDescent="0.2">
      <c r="A40" s="3" t="s">
        <v>77</v>
      </c>
      <c r="B40" s="3" t="s">
        <v>78</v>
      </c>
      <c r="C40" s="3" t="s">
        <v>2</v>
      </c>
      <c r="D40" s="3" t="s">
        <v>2</v>
      </c>
      <c r="E40" s="3" t="s">
        <v>75</v>
      </c>
      <c r="F40" s="3" t="s">
        <v>71</v>
      </c>
      <c r="G40" s="3" t="s">
        <v>76</v>
      </c>
      <c r="H40" s="3" t="s">
        <v>6</v>
      </c>
      <c r="I40" s="3" t="s">
        <v>7</v>
      </c>
      <c r="J40" s="4">
        <v>0</v>
      </c>
      <c r="K40" s="4">
        <v>0</v>
      </c>
      <c r="L40" s="4">
        <f t="shared" si="0"/>
        <v>0</v>
      </c>
      <c r="M40" s="4">
        <v>10000</v>
      </c>
      <c r="N40" s="4">
        <v>10000</v>
      </c>
      <c r="O40" s="4">
        <v>10841.6</v>
      </c>
      <c r="P40" s="4">
        <v>9486.4</v>
      </c>
      <c r="Q40" s="4">
        <v>-841.6</v>
      </c>
    </row>
    <row r="41" spans="1:17" x14ac:dyDescent="0.2">
      <c r="A41" s="3" t="s">
        <v>0</v>
      </c>
      <c r="B41" s="3" t="s">
        <v>1</v>
      </c>
      <c r="C41" s="3" t="s">
        <v>2</v>
      </c>
      <c r="D41" s="3" t="s">
        <v>2</v>
      </c>
      <c r="E41" s="3" t="s">
        <v>79</v>
      </c>
      <c r="F41" s="3" t="s">
        <v>71</v>
      </c>
      <c r="G41" s="3" t="s">
        <v>80</v>
      </c>
      <c r="H41" s="3" t="s">
        <v>6</v>
      </c>
      <c r="I41" s="3" t="s">
        <v>7</v>
      </c>
      <c r="J41" s="4">
        <v>0</v>
      </c>
      <c r="K41" s="4">
        <v>0</v>
      </c>
      <c r="L41" s="4">
        <f t="shared" si="0"/>
        <v>0</v>
      </c>
      <c r="M41" s="4">
        <v>0</v>
      </c>
      <c r="N41" s="4">
        <v>0</v>
      </c>
      <c r="O41" s="4">
        <v>750754</v>
      </c>
      <c r="P41" s="4">
        <v>750754</v>
      </c>
      <c r="Q41" s="4">
        <v>-750754</v>
      </c>
    </row>
    <row r="42" spans="1:17" x14ac:dyDescent="0.2">
      <c r="A42" s="3" t="s">
        <v>0</v>
      </c>
      <c r="B42" s="3" t="s">
        <v>1</v>
      </c>
      <c r="C42" s="3" t="s">
        <v>2</v>
      </c>
      <c r="D42" s="3" t="s">
        <v>2</v>
      </c>
      <c r="E42" s="3" t="s">
        <v>81</v>
      </c>
      <c r="F42" s="3" t="s">
        <v>71</v>
      </c>
      <c r="G42" s="3" t="s">
        <v>82</v>
      </c>
      <c r="H42" s="3" t="s">
        <v>6</v>
      </c>
      <c r="I42" s="3" t="s">
        <v>7</v>
      </c>
      <c r="J42" s="4">
        <v>3000000</v>
      </c>
      <c r="K42" s="4">
        <v>0</v>
      </c>
      <c r="L42" s="4">
        <f t="shared" si="0"/>
        <v>3000000</v>
      </c>
      <c r="M42" s="4">
        <v>2932664.75</v>
      </c>
      <c r="N42" s="4">
        <v>5932664.75</v>
      </c>
      <c r="O42" s="4">
        <v>4374364.18</v>
      </c>
      <c r="P42" s="4">
        <v>4374364.18</v>
      </c>
      <c r="Q42" s="4">
        <v>1558300.57</v>
      </c>
    </row>
    <row r="43" spans="1:17" x14ac:dyDescent="0.2">
      <c r="A43" s="3" t="s">
        <v>0</v>
      </c>
      <c r="B43" s="3" t="s">
        <v>1</v>
      </c>
      <c r="C43" s="3" t="s">
        <v>2</v>
      </c>
      <c r="D43" s="3" t="s">
        <v>2</v>
      </c>
      <c r="E43" s="3" t="s">
        <v>83</v>
      </c>
      <c r="F43" s="3" t="s">
        <v>71</v>
      </c>
      <c r="G43" s="3" t="s">
        <v>84</v>
      </c>
      <c r="H43" s="3" t="s">
        <v>6</v>
      </c>
      <c r="I43" s="3" t="s">
        <v>7</v>
      </c>
      <c r="J43" s="4">
        <v>3000000</v>
      </c>
      <c r="K43" s="4">
        <v>0</v>
      </c>
      <c r="L43" s="4">
        <f t="shared" si="0"/>
        <v>3000000</v>
      </c>
      <c r="M43" s="4">
        <v>2260902.98</v>
      </c>
      <c r="N43" s="4">
        <v>5260902.9800000004</v>
      </c>
      <c r="O43" s="4">
        <v>3583192.07</v>
      </c>
      <c r="P43" s="4">
        <v>3583192.07</v>
      </c>
      <c r="Q43" s="4">
        <v>1677710.91</v>
      </c>
    </row>
    <row r="44" spans="1:17" x14ac:dyDescent="0.2">
      <c r="A44" s="3" t="s">
        <v>0</v>
      </c>
      <c r="B44" s="3" t="s">
        <v>1</v>
      </c>
      <c r="C44" s="3" t="s">
        <v>2</v>
      </c>
      <c r="D44" s="3" t="s">
        <v>2</v>
      </c>
      <c r="E44" s="3" t="s">
        <v>85</v>
      </c>
      <c r="F44" s="3" t="s">
        <v>71</v>
      </c>
      <c r="G44" s="3" t="s">
        <v>86</v>
      </c>
      <c r="H44" s="3" t="s">
        <v>6</v>
      </c>
      <c r="I44" s="3" t="s">
        <v>7</v>
      </c>
      <c r="J44" s="4">
        <v>300000</v>
      </c>
      <c r="K44" s="4">
        <v>0</v>
      </c>
      <c r="L44" s="4">
        <f t="shared" si="0"/>
        <v>300000</v>
      </c>
      <c r="M44" s="4">
        <v>413791.66</v>
      </c>
      <c r="N44" s="4">
        <v>713791.66</v>
      </c>
      <c r="O44" s="4">
        <v>630802.12</v>
      </c>
      <c r="P44" s="4">
        <v>630802.12</v>
      </c>
      <c r="Q44" s="4">
        <v>82989.539999999994</v>
      </c>
    </row>
    <row r="45" spans="1:17" x14ac:dyDescent="0.2">
      <c r="A45" s="3" t="s">
        <v>87</v>
      </c>
      <c r="B45" s="3" t="s">
        <v>88</v>
      </c>
      <c r="C45" s="3" t="s">
        <v>2</v>
      </c>
      <c r="D45" s="3" t="s">
        <v>2</v>
      </c>
      <c r="E45" s="3" t="s">
        <v>89</v>
      </c>
      <c r="F45" s="3" t="s">
        <v>71</v>
      </c>
      <c r="G45" s="3" t="s">
        <v>90</v>
      </c>
      <c r="H45" s="3" t="s">
        <v>6</v>
      </c>
      <c r="I45" s="3" t="s">
        <v>7</v>
      </c>
      <c r="J45" s="4">
        <v>0</v>
      </c>
      <c r="K45" s="4">
        <v>0</v>
      </c>
      <c r="L45" s="4">
        <f t="shared" si="0"/>
        <v>0</v>
      </c>
      <c r="M45" s="4">
        <v>15</v>
      </c>
      <c r="N45" s="4">
        <v>15</v>
      </c>
      <c r="O45" s="4">
        <v>215.7</v>
      </c>
      <c r="P45" s="4">
        <v>215.7</v>
      </c>
      <c r="Q45" s="4">
        <v>-200.7</v>
      </c>
    </row>
    <row r="46" spans="1:17" x14ac:dyDescent="0.2">
      <c r="A46" s="3" t="s">
        <v>31</v>
      </c>
      <c r="B46" s="3" t="s">
        <v>32</v>
      </c>
      <c r="C46" s="3" t="s">
        <v>2</v>
      </c>
      <c r="D46" s="3" t="s">
        <v>2</v>
      </c>
      <c r="E46" s="3" t="s">
        <v>89</v>
      </c>
      <c r="F46" s="3" t="s">
        <v>71</v>
      </c>
      <c r="G46" s="3" t="s">
        <v>90</v>
      </c>
      <c r="H46" s="3" t="s">
        <v>6</v>
      </c>
      <c r="I46" s="3" t="s">
        <v>7</v>
      </c>
      <c r="J46" s="4">
        <v>0</v>
      </c>
      <c r="K46" s="4">
        <v>0</v>
      </c>
      <c r="L46" s="4">
        <f t="shared" si="0"/>
        <v>0</v>
      </c>
      <c r="M46" s="4">
        <v>10</v>
      </c>
      <c r="N46" s="4">
        <v>10</v>
      </c>
      <c r="O46" s="4">
        <v>4448.05</v>
      </c>
      <c r="P46" s="4">
        <v>1395.85</v>
      </c>
      <c r="Q46" s="4">
        <v>-4438.05</v>
      </c>
    </row>
    <row r="47" spans="1:17" x14ac:dyDescent="0.2">
      <c r="A47" s="3" t="s">
        <v>91</v>
      </c>
      <c r="B47" s="3" t="s">
        <v>92</v>
      </c>
      <c r="C47" s="3" t="s">
        <v>2</v>
      </c>
      <c r="D47" s="3" t="s">
        <v>2</v>
      </c>
      <c r="E47" s="3" t="s">
        <v>89</v>
      </c>
      <c r="F47" s="3" t="s">
        <v>71</v>
      </c>
      <c r="G47" s="3" t="s">
        <v>90</v>
      </c>
      <c r="H47" s="3" t="s">
        <v>6</v>
      </c>
      <c r="I47" s="3" t="s">
        <v>7</v>
      </c>
      <c r="J47" s="4">
        <v>0</v>
      </c>
      <c r="K47" s="4">
        <v>0</v>
      </c>
      <c r="L47" s="4">
        <f t="shared" si="0"/>
        <v>0</v>
      </c>
      <c r="M47" s="4">
        <v>0</v>
      </c>
      <c r="N47" s="4">
        <v>0</v>
      </c>
      <c r="O47" s="4">
        <v>9.4</v>
      </c>
      <c r="P47" s="4">
        <v>9.4</v>
      </c>
      <c r="Q47" s="4">
        <v>-9.4</v>
      </c>
    </row>
    <row r="48" spans="1:17" x14ac:dyDescent="0.2">
      <c r="A48" s="3" t="s">
        <v>93</v>
      </c>
      <c r="B48" s="3" t="s">
        <v>94</v>
      </c>
      <c r="C48" s="3" t="s">
        <v>2</v>
      </c>
      <c r="D48" s="3" t="s">
        <v>2</v>
      </c>
      <c r="E48" s="3" t="s">
        <v>89</v>
      </c>
      <c r="F48" s="3" t="s">
        <v>71</v>
      </c>
      <c r="G48" s="3" t="s">
        <v>90</v>
      </c>
      <c r="H48" s="3" t="s">
        <v>6</v>
      </c>
      <c r="I48" s="3" t="s">
        <v>7</v>
      </c>
      <c r="J48" s="4">
        <v>0</v>
      </c>
      <c r="K48" s="4">
        <v>0</v>
      </c>
      <c r="L48" s="4">
        <f t="shared" si="0"/>
        <v>0</v>
      </c>
      <c r="M48" s="4">
        <v>0</v>
      </c>
      <c r="N48" s="4">
        <v>0</v>
      </c>
      <c r="O48" s="4">
        <v>151.47999999999999</v>
      </c>
      <c r="P48" s="4">
        <v>151.47999999999999</v>
      </c>
      <c r="Q48" s="4">
        <v>-151.47999999999999</v>
      </c>
    </row>
    <row r="49" spans="1:17" x14ac:dyDescent="0.2">
      <c r="A49" s="3" t="s">
        <v>95</v>
      </c>
      <c r="B49" s="3" t="s">
        <v>96</v>
      </c>
      <c r="C49" s="3" t="s">
        <v>2</v>
      </c>
      <c r="D49" s="3" t="s">
        <v>2</v>
      </c>
      <c r="E49" s="3" t="s">
        <v>89</v>
      </c>
      <c r="F49" s="3" t="s">
        <v>71</v>
      </c>
      <c r="G49" s="3" t="s">
        <v>90</v>
      </c>
      <c r="H49" s="3" t="s">
        <v>6</v>
      </c>
      <c r="I49" s="3" t="s">
        <v>7</v>
      </c>
      <c r="J49" s="4">
        <v>0</v>
      </c>
      <c r="K49" s="4">
        <v>0</v>
      </c>
      <c r="L49" s="4">
        <f t="shared" si="0"/>
        <v>0</v>
      </c>
      <c r="M49" s="4">
        <v>7000</v>
      </c>
      <c r="N49" s="4">
        <v>7000</v>
      </c>
      <c r="O49" s="4">
        <v>5062.55</v>
      </c>
      <c r="P49" s="4">
        <v>5062.55</v>
      </c>
      <c r="Q49" s="4">
        <v>1937.45</v>
      </c>
    </row>
    <row r="50" spans="1:17" x14ac:dyDescent="0.2">
      <c r="A50" s="3" t="s">
        <v>26</v>
      </c>
      <c r="B50" s="3" t="s">
        <v>27</v>
      </c>
      <c r="C50" s="3" t="s">
        <v>2</v>
      </c>
      <c r="D50" s="3" t="s">
        <v>2</v>
      </c>
      <c r="E50" s="3" t="s">
        <v>89</v>
      </c>
      <c r="F50" s="3" t="s">
        <v>71</v>
      </c>
      <c r="G50" s="3" t="s">
        <v>90</v>
      </c>
      <c r="H50" s="3" t="s">
        <v>6</v>
      </c>
      <c r="I50" s="3" t="s">
        <v>7</v>
      </c>
      <c r="J50" s="4">
        <v>0</v>
      </c>
      <c r="K50" s="4">
        <v>0</v>
      </c>
      <c r="L50" s="4">
        <f t="shared" si="0"/>
        <v>0</v>
      </c>
      <c r="M50" s="4">
        <v>250</v>
      </c>
      <c r="N50" s="4">
        <v>250</v>
      </c>
      <c r="O50" s="4">
        <v>182.06</v>
      </c>
      <c r="P50" s="4">
        <v>182.06</v>
      </c>
      <c r="Q50" s="4">
        <v>67.94</v>
      </c>
    </row>
    <row r="51" spans="1:17" x14ac:dyDescent="0.2">
      <c r="A51" s="3" t="s">
        <v>97</v>
      </c>
      <c r="B51" s="3" t="s">
        <v>98</v>
      </c>
      <c r="C51" s="3" t="s">
        <v>2</v>
      </c>
      <c r="D51" s="3" t="s">
        <v>2</v>
      </c>
      <c r="E51" s="3" t="s">
        <v>89</v>
      </c>
      <c r="F51" s="3" t="s">
        <v>71</v>
      </c>
      <c r="G51" s="3" t="s">
        <v>90</v>
      </c>
      <c r="H51" s="3" t="s">
        <v>6</v>
      </c>
      <c r="I51" s="3" t="s">
        <v>7</v>
      </c>
      <c r="J51" s="4">
        <v>0</v>
      </c>
      <c r="K51" s="4">
        <v>0</v>
      </c>
      <c r="L51" s="4">
        <f t="shared" si="0"/>
        <v>0</v>
      </c>
      <c r="M51" s="4">
        <v>0</v>
      </c>
      <c r="N51" s="4">
        <v>0</v>
      </c>
      <c r="O51" s="4">
        <v>430.36</v>
      </c>
      <c r="P51" s="4">
        <v>430.36</v>
      </c>
      <c r="Q51" s="4">
        <v>-430.36</v>
      </c>
    </row>
    <row r="52" spans="1:17" x14ac:dyDescent="0.2">
      <c r="A52" s="3" t="s">
        <v>31</v>
      </c>
      <c r="B52" s="3" t="s">
        <v>32</v>
      </c>
      <c r="C52" s="3" t="s">
        <v>2</v>
      </c>
      <c r="D52" s="3" t="s">
        <v>2</v>
      </c>
      <c r="E52" s="3" t="s">
        <v>99</v>
      </c>
      <c r="F52" s="3" t="s">
        <v>71</v>
      </c>
      <c r="G52" s="3" t="s">
        <v>100</v>
      </c>
      <c r="H52" s="3" t="s">
        <v>6</v>
      </c>
      <c r="I52" s="3" t="s">
        <v>7</v>
      </c>
      <c r="J52" s="4">
        <v>0</v>
      </c>
      <c r="K52" s="4">
        <v>0</v>
      </c>
      <c r="L52" s="4">
        <f t="shared" si="0"/>
        <v>0</v>
      </c>
      <c r="M52" s="4">
        <v>7000</v>
      </c>
      <c r="N52" s="4">
        <v>7000</v>
      </c>
      <c r="O52" s="4">
        <v>9080</v>
      </c>
      <c r="P52" s="4">
        <v>9080</v>
      </c>
      <c r="Q52" s="4">
        <v>-2080</v>
      </c>
    </row>
    <row r="53" spans="1:17" x14ac:dyDescent="0.2">
      <c r="A53" s="3" t="s">
        <v>0</v>
      </c>
      <c r="B53" s="3" t="s">
        <v>1</v>
      </c>
      <c r="C53" s="3" t="s">
        <v>2</v>
      </c>
      <c r="D53" s="3" t="s">
        <v>2</v>
      </c>
      <c r="E53" s="3" t="s">
        <v>99</v>
      </c>
      <c r="F53" s="3" t="s">
        <v>71</v>
      </c>
      <c r="G53" s="3" t="s">
        <v>100</v>
      </c>
      <c r="H53" s="3" t="s">
        <v>6</v>
      </c>
      <c r="I53" s="3" t="s">
        <v>7</v>
      </c>
      <c r="J53" s="4">
        <v>24500000</v>
      </c>
      <c r="K53" s="4">
        <v>0</v>
      </c>
      <c r="L53" s="4">
        <f t="shared" si="0"/>
        <v>24500000</v>
      </c>
      <c r="M53" s="4">
        <v>-1979508.74</v>
      </c>
      <c r="N53" s="4">
        <v>22520491.260000002</v>
      </c>
      <c r="O53" s="4">
        <v>21591558.41</v>
      </c>
      <c r="P53" s="4">
        <v>21591558.41</v>
      </c>
      <c r="Q53" s="4">
        <v>928932.85</v>
      </c>
    </row>
    <row r="54" spans="1:17" x14ac:dyDescent="0.2">
      <c r="A54" s="3" t="s">
        <v>101</v>
      </c>
      <c r="B54" s="3" t="s">
        <v>102</v>
      </c>
      <c r="C54" s="3" t="s">
        <v>2</v>
      </c>
      <c r="D54" s="3" t="s">
        <v>2</v>
      </c>
      <c r="E54" s="3" t="s">
        <v>103</v>
      </c>
      <c r="F54" s="3" t="s">
        <v>71</v>
      </c>
      <c r="G54" s="3" t="s">
        <v>104</v>
      </c>
      <c r="H54" s="3" t="s">
        <v>6</v>
      </c>
      <c r="I54" s="3" t="s">
        <v>7</v>
      </c>
      <c r="J54" s="4">
        <v>0</v>
      </c>
      <c r="K54" s="4">
        <v>0</v>
      </c>
      <c r="L54" s="4">
        <f t="shared" si="0"/>
        <v>0</v>
      </c>
      <c r="M54" s="4">
        <v>500</v>
      </c>
      <c r="N54" s="4">
        <v>500</v>
      </c>
      <c r="O54" s="4">
        <v>388.5</v>
      </c>
      <c r="P54" s="4">
        <v>388.5</v>
      </c>
      <c r="Q54" s="4">
        <v>111.5</v>
      </c>
    </row>
    <row r="55" spans="1:17" x14ac:dyDescent="0.2">
      <c r="A55" s="3" t="s">
        <v>31</v>
      </c>
      <c r="B55" s="3" t="s">
        <v>32</v>
      </c>
      <c r="C55" s="3" t="s">
        <v>2</v>
      </c>
      <c r="D55" s="3" t="s">
        <v>2</v>
      </c>
      <c r="E55" s="3" t="s">
        <v>103</v>
      </c>
      <c r="F55" s="3" t="s">
        <v>71</v>
      </c>
      <c r="G55" s="3" t="s">
        <v>104</v>
      </c>
      <c r="H55" s="3" t="s">
        <v>6</v>
      </c>
      <c r="I55" s="3" t="s">
        <v>7</v>
      </c>
      <c r="J55" s="4">
        <v>0</v>
      </c>
      <c r="K55" s="4">
        <v>0</v>
      </c>
      <c r="L55" s="4">
        <f t="shared" si="0"/>
        <v>0</v>
      </c>
      <c r="M55" s="4">
        <v>1500000</v>
      </c>
      <c r="N55" s="4">
        <v>1500000</v>
      </c>
      <c r="O55" s="4">
        <v>3213275</v>
      </c>
      <c r="P55" s="4">
        <v>3213275</v>
      </c>
      <c r="Q55" s="4">
        <v>-1713275</v>
      </c>
    </row>
    <row r="56" spans="1:17" x14ac:dyDescent="0.2">
      <c r="A56" s="3" t="s">
        <v>0</v>
      </c>
      <c r="B56" s="3" t="s">
        <v>1</v>
      </c>
      <c r="C56" s="3" t="s">
        <v>2</v>
      </c>
      <c r="D56" s="3" t="s">
        <v>2</v>
      </c>
      <c r="E56" s="3" t="s">
        <v>103</v>
      </c>
      <c r="F56" s="3" t="s">
        <v>71</v>
      </c>
      <c r="G56" s="3" t="s">
        <v>104</v>
      </c>
      <c r="H56" s="3" t="s">
        <v>6</v>
      </c>
      <c r="I56" s="3" t="s">
        <v>7</v>
      </c>
      <c r="J56" s="4">
        <v>2000000</v>
      </c>
      <c r="K56" s="4">
        <v>0</v>
      </c>
      <c r="L56" s="4">
        <f t="shared" si="0"/>
        <v>2000000</v>
      </c>
      <c r="M56" s="4">
        <v>-1694237</v>
      </c>
      <c r="N56" s="4">
        <v>305763</v>
      </c>
      <c r="O56" s="4">
        <v>284056.63</v>
      </c>
      <c r="P56" s="4">
        <v>284056.63</v>
      </c>
      <c r="Q56" s="4">
        <v>21706.37</v>
      </c>
    </row>
    <row r="57" spans="1:17" x14ac:dyDescent="0.2">
      <c r="A57" s="3" t="s">
        <v>105</v>
      </c>
      <c r="B57" s="3" t="s">
        <v>106</v>
      </c>
      <c r="C57" s="3" t="s">
        <v>2</v>
      </c>
      <c r="D57" s="3" t="s">
        <v>2</v>
      </c>
      <c r="E57" s="3" t="s">
        <v>103</v>
      </c>
      <c r="F57" s="3" t="s">
        <v>71</v>
      </c>
      <c r="G57" s="3" t="s">
        <v>104</v>
      </c>
      <c r="H57" s="3" t="s">
        <v>6</v>
      </c>
      <c r="I57" s="3" t="s">
        <v>7</v>
      </c>
      <c r="J57" s="4">
        <v>0</v>
      </c>
      <c r="K57" s="4">
        <v>0</v>
      </c>
      <c r="L57" s="4">
        <f t="shared" si="0"/>
        <v>0</v>
      </c>
      <c r="M57" s="4">
        <v>15</v>
      </c>
      <c r="N57" s="4">
        <v>15</v>
      </c>
      <c r="O57" s="4">
        <v>10.14</v>
      </c>
      <c r="P57" s="4">
        <v>10.14</v>
      </c>
      <c r="Q57" s="4">
        <v>4.8600000000000003</v>
      </c>
    </row>
    <row r="58" spans="1:17" x14ac:dyDescent="0.2">
      <c r="A58" s="3" t="s">
        <v>107</v>
      </c>
      <c r="B58" s="3" t="s">
        <v>108</v>
      </c>
      <c r="C58" s="3" t="s">
        <v>2</v>
      </c>
      <c r="D58" s="3" t="s">
        <v>2</v>
      </c>
      <c r="E58" s="3" t="s">
        <v>109</v>
      </c>
      <c r="F58" s="3" t="s">
        <v>110</v>
      </c>
      <c r="G58" s="3" t="s">
        <v>111</v>
      </c>
      <c r="H58" s="3" t="s">
        <v>6</v>
      </c>
      <c r="I58" s="3" t="s">
        <v>7</v>
      </c>
      <c r="J58" s="4">
        <v>0</v>
      </c>
      <c r="K58" s="4">
        <v>1821675.02</v>
      </c>
      <c r="L58" s="4">
        <f t="shared" si="0"/>
        <v>1821675.02</v>
      </c>
      <c r="M58" s="4">
        <v>2942125.51</v>
      </c>
      <c r="N58" s="4">
        <v>4763800.53</v>
      </c>
      <c r="O58" s="4">
        <v>4763800.53</v>
      </c>
      <c r="P58" s="4">
        <v>4763800.53</v>
      </c>
      <c r="Q58" s="4">
        <v>0</v>
      </c>
    </row>
    <row r="59" spans="1:17" x14ac:dyDescent="0.2">
      <c r="A59" s="3" t="s">
        <v>0</v>
      </c>
      <c r="B59" s="3" t="s">
        <v>1</v>
      </c>
      <c r="C59" s="3" t="s">
        <v>2</v>
      </c>
      <c r="D59" s="3" t="s">
        <v>2</v>
      </c>
      <c r="E59" s="3" t="s">
        <v>112</v>
      </c>
      <c r="F59" s="3" t="s">
        <v>113</v>
      </c>
      <c r="G59" s="3" t="s">
        <v>114</v>
      </c>
      <c r="H59" s="3" t="s">
        <v>6</v>
      </c>
      <c r="I59" s="3" t="s">
        <v>7</v>
      </c>
      <c r="J59" s="4">
        <v>100000</v>
      </c>
      <c r="K59" s="4">
        <v>0</v>
      </c>
      <c r="L59" s="4">
        <f t="shared" si="0"/>
        <v>100000</v>
      </c>
      <c r="M59" s="4">
        <v>-75000</v>
      </c>
      <c r="N59" s="4">
        <v>25000</v>
      </c>
      <c r="O59" s="4">
        <v>31653.17</v>
      </c>
      <c r="P59" s="4">
        <v>31653.17</v>
      </c>
      <c r="Q59" s="4">
        <v>-6653.17</v>
      </c>
    </row>
    <row r="60" spans="1:17" x14ac:dyDescent="0.2">
      <c r="A60" s="3" t="s">
        <v>115</v>
      </c>
      <c r="B60" s="3" t="s">
        <v>116</v>
      </c>
      <c r="C60" s="3" t="s">
        <v>2</v>
      </c>
      <c r="D60" s="3" t="s">
        <v>2</v>
      </c>
      <c r="E60" s="3" t="s">
        <v>112</v>
      </c>
      <c r="F60" s="3" t="s">
        <v>113</v>
      </c>
      <c r="G60" s="3" t="s">
        <v>114</v>
      </c>
      <c r="H60" s="3" t="s">
        <v>6</v>
      </c>
      <c r="I60" s="3" t="s">
        <v>7</v>
      </c>
      <c r="J60" s="4">
        <v>0</v>
      </c>
      <c r="K60" s="4">
        <v>0</v>
      </c>
      <c r="L60" s="4">
        <f t="shared" si="0"/>
        <v>0</v>
      </c>
      <c r="M60" s="4">
        <v>11000</v>
      </c>
      <c r="N60" s="4">
        <v>11000</v>
      </c>
      <c r="O60" s="4">
        <v>9682.93</v>
      </c>
      <c r="P60" s="4">
        <v>9682.93</v>
      </c>
      <c r="Q60" s="4">
        <v>1317.07</v>
      </c>
    </row>
    <row r="61" spans="1:17" x14ac:dyDescent="0.2">
      <c r="A61" s="3" t="s">
        <v>31</v>
      </c>
      <c r="B61" s="3" t="s">
        <v>32</v>
      </c>
      <c r="C61" s="3" t="s">
        <v>2</v>
      </c>
      <c r="D61" s="3" t="s">
        <v>2</v>
      </c>
      <c r="E61" s="3" t="s">
        <v>117</v>
      </c>
      <c r="F61" s="3" t="s">
        <v>113</v>
      </c>
      <c r="G61" s="3" t="s">
        <v>118</v>
      </c>
      <c r="H61" s="3" t="s">
        <v>6</v>
      </c>
      <c r="I61" s="3" t="s">
        <v>7</v>
      </c>
      <c r="J61" s="4">
        <v>0</v>
      </c>
      <c r="K61" s="4">
        <v>0</v>
      </c>
      <c r="L61" s="4">
        <f t="shared" si="0"/>
        <v>0</v>
      </c>
      <c r="M61" s="4">
        <v>50000</v>
      </c>
      <c r="N61" s="4">
        <v>50000</v>
      </c>
      <c r="O61" s="4">
        <v>66571.289999999994</v>
      </c>
      <c r="P61" s="4">
        <v>3514.7</v>
      </c>
      <c r="Q61" s="4">
        <v>-16571.29</v>
      </c>
    </row>
    <row r="62" spans="1:17" x14ac:dyDescent="0.2">
      <c r="A62" s="3" t="s">
        <v>95</v>
      </c>
      <c r="B62" s="3" t="s">
        <v>96</v>
      </c>
      <c r="C62" s="3" t="s">
        <v>2</v>
      </c>
      <c r="D62" s="3" t="s">
        <v>2</v>
      </c>
      <c r="E62" s="3" t="s">
        <v>117</v>
      </c>
      <c r="F62" s="3" t="s">
        <v>113</v>
      </c>
      <c r="G62" s="3" t="s">
        <v>118</v>
      </c>
      <c r="H62" s="3" t="s">
        <v>6</v>
      </c>
      <c r="I62" s="3" t="s">
        <v>7</v>
      </c>
      <c r="J62" s="4">
        <v>0</v>
      </c>
      <c r="K62" s="4">
        <v>0</v>
      </c>
      <c r="L62" s="4">
        <f t="shared" si="0"/>
        <v>0</v>
      </c>
      <c r="M62" s="4">
        <v>10000</v>
      </c>
      <c r="N62" s="4">
        <v>10000</v>
      </c>
      <c r="O62" s="4">
        <v>14884.6</v>
      </c>
      <c r="P62" s="4">
        <v>13884.6</v>
      </c>
      <c r="Q62" s="4">
        <v>-4884.6000000000004</v>
      </c>
    </row>
    <row r="63" spans="1:17" x14ac:dyDescent="0.2">
      <c r="A63" s="3" t="s">
        <v>0</v>
      </c>
      <c r="B63" s="3" t="s">
        <v>1</v>
      </c>
      <c r="C63" s="3" t="s">
        <v>2</v>
      </c>
      <c r="D63" s="3" t="s">
        <v>2</v>
      </c>
      <c r="E63" s="3" t="s">
        <v>117</v>
      </c>
      <c r="F63" s="3" t="s">
        <v>113</v>
      </c>
      <c r="G63" s="3" t="s">
        <v>118</v>
      </c>
      <c r="H63" s="3" t="s">
        <v>6</v>
      </c>
      <c r="I63" s="3" t="s">
        <v>7</v>
      </c>
      <c r="J63" s="4">
        <v>60000</v>
      </c>
      <c r="K63" s="4">
        <v>0</v>
      </c>
      <c r="L63" s="4">
        <f t="shared" si="0"/>
        <v>60000</v>
      </c>
      <c r="M63" s="4">
        <v>-55000</v>
      </c>
      <c r="N63" s="4">
        <v>5000</v>
      </c>
      <c r="O63" s="4">
        <v>0</v>
      </c>
      <c r="P63" s="4">
        <v>0</v>
      </c>
      <c r="Q63" s="4">
        <v>5000</v>
      </c>
    </row>
    <row r="64" spans="1:17" x14ac:dyDescent="0.2">
      <c r="A64" s="3" t="s">
        <v>0</v>
      </c>
      <c r="B64" s="3" t="s">
        <v>1</v>
      </c>
      <c r="C64" s="3" t="s">
        <v>2</v>
      </c>
      <c r="D64" s="3" t="s">
        <v>2</v>
      </c>
      <c r="E64" s="3" t="s">
        <v>119</v>
      </c>
      <c r="F64" s="3" t="s">
        <v>113</v>
      </c>
      <c r="G64" s="3" t="s">
        <v>120</v>
      </c>
      <c r="H64" s="3" t="s">
        <v>6</v>
      </c>
      <c r="I64" s="3" t="s">
        <v>7</v>
      </c>
      <c r="J64" s="4">
        <v>300000</v>
      </c>
      <c r="K64" s="4">
        <v>0</v>
      </c>
      <c r="L64" s="4">
        <f t="shared" si="0"/>
        <v>300000</v>
      </c>
      <c r="M64" s="4">
        <v>257.64999999999998</v>
      </c>
      <c r="N64" s="4">
        <v>300257.65000000002</v>
      </c>
      <c r="O64" s="4">
        <v>164236.01</v>
      </c>
      <c r="P64" s="4">
        <v>164061.04</v>
      </c>
      <c r="Q64" s="4">
        <v>136021.64000000001</v>
      </c>
    </row>
    <row r="65" spans="1:17" x14ac:dyDescent="0.2">
      <c r="A65" s="3" t="s">
        <v>0</v>
      </c>
      <c r="B65" s="3" t="s">
        <v>1</v>
      </c>
      <c r="C65" s="3" t="s">
        <v>2</v>
      </c>
      <c r="D65" s="3" t="s">
        <v>2</v>
      </c>
      <c r="E65" s="3" t="s">
        <v>121</v>
      </c>
      <c r="F65" s="3" t="s">
        <v>113</v>
      </c>
      <c r="G65" s="3" t="s">
        <v>122</v>
      </c>
      <c r="H65" s="3" t="s">
        <v>6</v>
      </c>
      <c r="I65" s="3" t="s">
        <v>7</v>
      </c>
      <c r="J65" s="4">
        <v>300000</v>
      </c>
      <c r="K65" s="4">
        <v>0</v>
      </c>
      <c r="L65" s="4">
        <f t="shared" si="0"/>
        <v>300000</v>
      </c>
      <c r="M65" s="4">
        <v>0</v>
      </c>
      <c r="N65" s="4">
        <v>300000</v>
      </c>
      <c r="O65" s="4">
        <v>306264.48</v>
      </c>
      <c r="P65" s="4">
        <v>306140.43</v>
      </c>
      <c r="Q65" s="4">
        <v>-6264.48</v>
      </c>
    </row>
    <row r="66" spans="1:17" x14ac:dyDescent="0.2">
      <c r="A66" s="3" t="s">
        <v>0</v>
      </c>
      <c r="B66" s="3" t="s">
        <v>1</v>
      </c>
      <c r="C66" s="3" t="s">
        <v>2</v>
      </c>
      <c r="D66" s="3" t="s">
        <v>2</v>
      </c>
      <c r="E66" s="3" t="s">
        <v>123</v>
      </c>
      <c r="F66" s="3" t="s">
        <v>113</v>
      </c>
      <c r="G66" s="3" t="s">
        <v>124</v>
      </c>
      <c r="H66" s="3" t="s">
        <v>6</v>
      </c>
      <c r="I66" s="3" t="s">
        <v>7</v>
      </c>
      <c r="J66" s="4">
        <v>100000</v>
      </c>
      <c r="K66" s="4">
        <v>0</v>
      </c>
      <c r="L66" s="4">
        <f t="shared" si="0"/>
        <v>100000</v>
      </c>
      <c r="M66" s="4">
        <v>-99000</v>
      </c>
      <c r="N66" s="4">
        <v>1000</v>
      </c>
      <c r="O66" s="4">
        <v>590</v>
      </c>
      <c r="P66" s="4">
        <v>590</v>
      </c>
      <c r="Q66" s="4">
        <v>410</v>
      </c>
    </row>
    <row r="67" spans="1:17" x14ac:dyDescent="0.2">
      <c r="A67" s="3" t="s">
        <v>105</v>
      </c>
      <c r="B67" s="3" t="s">
        <v>106</v>
      </c>
      <c r="C67" s="3" t="s">
        <v>2</v>
      </c>
      <c r="D67" s="3" t="s">
        <v>2</v>
      </c>
      <c r="E67" s="3" t="s">
        <v>125</v>
      </c>
      <c r="F67" s="3" t="s">
        <v>113</v>
      </c>
      <c r="G67" s="3" t="s">
        <v>126</v>
      </c>
      <c r="H67" s="3" t="s">
        <v>6</v>
      </c>
      <c r="I67" s="3" t="s">
        <v>7</v>
      </c>
      <c r="J67" s="4">
        <v>0</v>
      </c>
      <c r="K67" s="4">
        <v>0</v>
      </c>
      <c r="L67" s="4">
        <f t="shared" ref="L67:L108" si="1">+J67+K67</f>
        <v>0</v>
      </c>
      <c r="M67" s="4">
        <v>1000</v>
      </c>
      <c r="N67" s="4">
        <v>1000</v>
      </c>
      <c r="O67" s="4">
        <v>660.19</v>
      </c>
      <c r="P67" s="4">
        <v>406.74</v>
      </c>
      <c r="Q67" s="4">
        <v>339.81</v>
      </c>
    </row>
    <row r="68" spans="1:17" x14ac:dyDescent="0.2">
      <c r="A68" s="3" t="s">
        <v>0</v>
      </c>
      <c r="B68" s="3" t="s">
        <v>1</v>
      </c>
      <c r="C68" s="3" t="s">
        <v>2</v>
      </c>
      <c r="D68" s="3" t="s">
        <v>2</v>
      </c>
      <c r="E68" s="3" t="s">
        <v>125</v>
      </c>
      <c r="F68" s="3" t="s">
        <v>113</v>
      </c>
      <c r="G68" s="3" t="s">
        <v>126</v>
      </c>
      <c r="H68" s="3" t="s">
        <v>6</v>
      </c>
      <c r="I68" s="3" t="s">
        <v>7</v>
      </c>
      <c r="J68" s="4">
        <v>1400000</v>
      </c>
      <c r="K68" s="4">
        <v>0</v>
      </c>
      <c r="L68" s="4">
        <f t="shared" si="1"/>
        <v>1400000</v>
      </c>
      <c r="M68" s="4">
        <v>331143.03999999998</v>
      </c>
      <c r="N68" s="4">
        <v>1731143.04</v>
      </c>
      <c r="O68" s="4">
        <v>852688.97</v>
      </c>
      <c r="P68" s="4">
        <v>852023.1</v>
      </c>
      <c r="Q68" s="4">
        <v>878454.07</v>
      </c>
    </row>
    <row r="69" spans="1:17" x14ac:dyDescent="0.2">
      <c r="A69" s="3" t="s">
        <v>87</v>
      </c>
      <c r="B69" s="3" t="s">
        <v>88</v>
      </c>
      <c r="C69" s="3" t="s">
        <v>2</v>
      </c>
      <c r="D69" s="3" t="s">
        <v>2</v>
      </c>
      <c r="E69" s="3" t="s">
        <v>125</v>
      </c>
      <c r="F69" s="3" t="s">
        <v>113</v>
      </c>
      <c r="G69" s="3" t="s">
        <v>126</v>
      </c>
      <c r="H69" s="3" t="s">
        <v>6</v>
      </c>
      <c r="I69" s="3" t="s">
        <v>7</v>
      </c>
      <c r="J69" s="4">
        <v>0</v>
      </c>
      <c r="K69" s="4">
        <v>0</v>
      </c>
      <c r="L69" s="4">
        <f t="shared" si="1"/>
        <v>0</v>
      </c>
      <c r="M69" s="4">
        <v>1000</v>
      </c>
      <c r="N69" s="4">
        <v>1000</v>
      </c>
      <c r="O69" s="4">
        <v>555.46</v>
      </c>
      <c r="P69" s="4">
        <v>555.46</v>
      </c>
      <c r="Q69" s="4">
        <v>444.54</v>
      </c>
    </row>
    <row r="70" spans="1:17" x14ac:dyDescent="0.2">
      <c r="A70" s="3" t="s">
        <v>127</v>
      </c>
      <c r="B70" s="3" t="s">
        <v>128</v>
      </c>
      <c r="C70" s="3" t="s">
        <v>2</v>
      </c>
      <c r="D70" s="3" t="s">
        <v>2</v>
      </c>
      <c r="E70" s="3" t="s">
        <v>125</v>
      </c>
      <c r="F70" s="3" t="s">
        <v>113</v>
      </c>
      <c r="G70" s="3" t="s">
        <v>126</v>
      </c>
      <c r="H70" s="3" t="s">
        <v>6</v>
      </c>
      <c r="I70" s="3" t="s">
        <v>7</v>
      </c>
      <c r="J70" s="4">
        <v>0</v>
      </c>
      <c r="K70" s="4">
        <v>0</v>
      </c>
      <c r="L70" s="4">
        <f t="shared" si="1"/>
        <v>0</v>
      </c>
      <c r="M70" s="4">
        <v>800</v>
      </c>
      <c r="N70" s="4">
        <v>800</v>
      </c>
      <c r="O70" s="4">
        <v>157.34</v>
      </c>
      <c r="P70" s="4">
        <v>157.34</v>
      </c>
      <c r="Q70" s="4">
        <v>642.66</v>
      </c>
    </row>
    <row r="71" spans="1:17" x14ac:dyDescent="0.2">
      <c r="A71" s="3" t="s">
        <v>107</v>
      </c>
      <c r="B71" s="3" t="s">
        <v>108</v>
      </c>
      <c r="C71" s="3" t="s">
        <v>2</v>
      </c>
      <c r="D71" s="3" t="s">
        <v>2</v>
      </c>
      <c r="E71" s="3" t="s">
        <v>125</v>
      </c>
      <c r="F71" s="3" t="s">
        <v>113</v>
      </c>
      <c r="G71" s="3" t="s">
        <v>126</v>
      </c>
      <c r="H71" s="3" t="s">
        <v>6</v>
      </c>
      <c r="I71" s="3" t="s">
        <v>7</v>
      </c>
      <c r="J71" s="4">
        <v>0</v>
      </c>
      <c r="K71" s="4">
        <v>0</v>
      </c>
      <c r="L71" s="4">
        <f t="shared" si="1"/>
        <v>0</v>
      </c>
      <c r="M71" s="4">
        <v>15000</v>
      </c>
      <c r="N71" s="4">
        <v>15000</v>
      </c>
      <c r="O71" s="4">
        <v>12301.97</v>
      </c>
      <c r="P71" s="4">
        <v>12301.97</v>
      </c>
      <c r="Q71" s="4">
        <v>2698.03</v>
      </c>
    </row>
    <row r="72" spans="1:17" x14ac:dyDescent="0.2">
      <c r="A72" s="3" t="s">
        <v>129</v>
      </c>
      <c r="B72" s="3" t="s">
        <v>130</v>
      </c>
      <c r="C72" s="3" t="s">
        <v>2</v>
      </c>
      <c r="D72" s="3" t="s">
        <v>2</v>
      </c>
      <c r="E72" s="3" t="s">
        <v>125</v>
      </c>
      <c r="F72" s="3" t="s">
        <v>113</v>
      </c>
      <c r="G72" s="3" t="s">
        <v>126</v>
      </c>
      <c r="H72" s="3" t="s">
        <v>6</v>
      </c>
      <c r="I72" s="3" t="s">
        <v>7</v>
      </c>
      <c r="J72" s="4">
        <v>0</v>
      </c>
      <c r="K72" s="4">
        <v>0</v>
      </c>
      <c r="L72" s="4">
        <f t="shared" si="1"/>
        <v>0</v>
      </c>
      <c r="M72" s="4">
        <v>3000</v>
      </c>
      <c r="N72" s="4">
        <v>3000</v>
      </c>
      <c r="O72" s="4">
        <v>2528.2399999999998</v>
      </c>
      <c r="P72" s="4">
        <v>2528.2399999999998</v>
      </c>
      <c r="Q72" s="4">
        <v>471.76</v>
      </c>
    </row>
    <row r="73" spans="1:17" x14ac:dyDescent="0.2">
      <c r="A73" s="3" t="s">
        <v>77</v>
      </c>
      <c r="B73" s="3" t="s">
        <v>78</v>
      </c>
      <c r="C73" s="3" t="s">
        <v>2</v>
      </c>
      <c r="D73" s="3" t="s">
        <v>2</v>
      </c>
      <c r="E73" s="3" t="s">
        <v>125</v>
      </c>
      <c r="F73" s="3" t="s">
        <v>113</v>
      </c>
      <c r="G73" s="3" t="s">
        <v>126</v>
      </c>
      <c r="H73" s="3" t="s">
        <v>6</v>
      </c>
      <c r="I73" s="3" t="s">
        <v>7</v>
      </c>
      <c r="J73" s="4">
        <v>0</v>
      </c>
      <c r="K73" s="4">
        <v>0</v>
      </c>
      <c r="L73" s="4">
        <f t="shared" si="1"/>
        <v>0</v>
      </c>
      <c r="M73" s="4">
        <v>800</v>
      </c>
      <c r="N73" s="4">
        <v>800</v>
      </c>
      <c r="O73" s="4">
        <v>152.94</v>
      </c>
      <c r="P73" s="4">
        <v>152.94</v>
      </c>
      <c r="Q73" s="4">
        <v>647.05999999999995</v>
      </c>
    </row>
    <row r="74" spans="1:17" x14ac:dyDescent="0.2">
      <c r="A74" s="3" t="s">
        <v>131</v>
      </c>
      <c r="B74" s="3" t="s">
        <v>132</v>
      </c>
      <c r="C74" s="3" t="s">
        <v>2</v>
      </c>
      <c r="D74" s="3" t="s">
        <v>2</v>
      </c>
      <c r="E74" s="3" t="s">
        <v>125</v>
      </c>
      <c r="F74" s="3" t="s">
        <v>113</v>
      </c>
      <c r="G74" s="3" t="s">
        <v>126</v>
      </c>
      <c r="H74" s="3" t="s">
        <v>6</v>
      </c>
      <c r="I74" s="3" t="s">
        <v>7</v>
      </c>
      <c r="J74" s="4">
        <v>0</v>
      </c>
      <c r="K74" s="4">
        <v>0</v>
      </c>
      <c r="L74" s="4">
        <f t="shared" si="1"/>
        <v>0</v>
      </c>
      <c r="M74" s="4">
        <v>10</v>
      </c>
      <c r="N74" s="4">
        <v>10</v>
      </c>
      <c r="O74" s="4">
        <v>797.4</v>
      </c>
      <c r="P74" s="4">
        <v>797.4</v>
      </c>
      <c r="Q74" s="4">
        <v>-787.4</v>
      </c>
    </row>
    <row r="75" spans="1:17" x14ac:dyDescent="0.2">
      <c r="A75" s="3" t="s">
        <v>133</v>
      </c>
      <c r="B75" s="3" t="s">
        <v>134</v>
      </c>
      <c r="C75" s="3" t="s">
        <v>2</v>
      </c>
      <c r="D75" s="3" t="s">
        <v>2</v>
      </c>
      <c r="E75" s="3" t="s">
        <v>125</v>
      </c>
      <c r="F75" s="3" t="s">
        <v>113</v>
      </c>
      <c r="G75" s="3" t="s">
        <v>126</v>
      </c>
      <c r="H75" s="3" t="s">
        <v>6</v>
      </c>
      <c r="I75" s="3" t="s">
        <v>7</v>
      </c>
      <c r="J75" s="4">
        <v>0</v>
      </c>
      <c r="K75" s="4">
        <v>0</v>
      </c>
      <c r="L75" s="4">
        <f t="shared" si="1"/>
        <v>0</v>
      </c>
      <c r="M75" s="4">
        <v>100</v>
      </c>
      <c r="N75" s="4">
        <v>100</v>
      </c>
      <c r="O75" s="4">
        <v>106.56</v>
      </c>
      <c r="P75" s="4">
        <v>106.56</v>
      </c>
      <c r="Q75" s="4">
        <v>-6.56</v>
      </c>
    </row>
    <row r="76" spans="1:17" x14ac:dyDescent="0.2">
      <c r="A76" s="3" t="s">
        <v>31</v>
      </c>
      <c r="B76" s="3" t="s">
        <v>32</v>
      </c>
      <c r="C76" s="3" t="s">
        <v>2</v>
      </c>
      <c r="D76" s="3" t="s">
        <v>2</v>
      </c>
      <c r="E76" s="3" t="s">
        <v>125</v>
      </c>
      <c r="F76" s="3" t="s">
        <v>113</v>
      </c>
      <c r="G76" s="3" t="s">
        <v>126</v>
      </c>
      <c r="H76" s="3" t="s">
        <v>6</v>
      </c>
      <c r="I76" s="3" t="s">
        <v>7</v>
      </c>
      <c r="J76" s="4">
        <v>0</v>
      </c>
      <c r="K76" s="4">
        <v>0</v>
      </c>
      <c r="L76" s="4">
        <f t="shared" si="1"/>
        <v>0</v>
      </c>
      <c r="M76" s="4">
        <v>5000</v>
      </c>
      <c r="N76" s="4">
        <v>5000</v>
      </c>
      <c r="O76" s="4">
        <v>3689.47</v>
      </c>
      <c r="P76" s="4">
        <v>1236.71</v>
      </c>
      <c r="Q76" s="4">
        <v>1310.53</v>
      </c>
    </row>
    <row r="77" spans="1:17" x14ac:dyDescent="0.2">
      <c r="A77" s="3" t="s">
        <v>135</v>
      </c>
      <c r="B77" s="3" t="s">
        <v>136</v>
      </c>
      <c r="C77" s="3" t="s">
        <v>2</v>
      </c>
      <c r="D77" s="3" t="s">
        <v>2</v>
      </c>
      <c r="E77" s="3" t="s">
        <v>125</v>
      </c>
      <c r="F77" s="3" t="s">
        <v>113</v>
      </c>
      <c r="G77" s="3" t="s">
        <v>126</v>
      </c>
      <c r="H77" s="3" t="s">
        <v>6</v>
      </c>
      <c r="I77" s="3" t="s">
        <v>7</v>
      </c>
      <c r="J77" s="4">
        <v>0</v>
      </c>
      <c r="K77" s="4">
        <v>0</v>
      </c>
      <c r="L77" s="4">
        <f t="shared" si="1"/>
        <v>0</v>
      </c>
      <c r="M77" s="4">
        <v>80</v>
      </c>
      <c r="N77" s="4">
        <v>80</v>
      </c>
      <c r="O77" s="4">
        <v>38.270000000000003</v>
      </c>
      <c r="P77" s="4">
        <v>38.270000000000003</v>
      </c>
      <c r="Q77" s="4">
        <v>41.73</v>
      </c>
    </row>
    <row r="78" spans="1:17" x14ac:dyDescent="0.2">
      <c r="A78" s="3" t="s">
        <v>137</v>
      </c>
      <c r="B78" s="3" t="s">
        <v>138</v>
      </c>
      <c r="C78" s="3" t="s">
        <v>2</v>
      </c>
      <c r="D78" s="3" t="s">
        <v>2</v>
      </c>
      <c r="E78" s="3" t="s">
        <v>125</v>
      </c>
      <c r="F78" s="3" t="s">
        <v>113</v>
      </c>
      <c r="G78" s="3" t="s">
        <v>126</v>
      </c>
      <c r="H78" s="3" t="s">
        <v>6</v>
      </c>
      <c r="I78" s="3" t="s">
        <v>7</v>
      </c>
      <c r="J78" s="4">
        <v>0</v>
      </c>
      <c r="K78" s="4">
        <v>0</v>
      </c>
      <c r="L78" s="4">
        <f t="shared" si="1"/>
        <v>0</v>
      </c>
      <c r="M78" s="4">
        <v>2000</v>
      </c>
      <c r="N78" s="4">
        <v>2000</v>
      </c>
      <c r="O78" s="4">
        <v>1039.44</v>
      </c>
      <c r="P78" s="4">
        <v>1039.44</v>
      </c>
      <c r="Q78" s="4">
        <v>960.56</v>
      </c>
    </row>
    <row r="79" spans="1:17" x14ac:dyDescent="0.2">
      <c r="A79" s="3" t="s">
        <v>95</v>
      </c>
      <c r="B79" s="3" t="s">
        <v>96</v>
      </c>
      <c r="C79" s="3" t="s">
        <v>2</v>
      </c>
      <c r="D79" s="3" t="s">
        <v>2</v>
      </c>
      <c r="E79" s="3" t="s">
        <v>125</v>
      </c>
      <c r="F79" s="3" t="s">
        <v>113</v>
      </c>
      <c r="G79" s="3" t="s">
        <v>126</v>
      </c>
      <c r="H79" s="3" t="s">
        <v>6</v>
      </c>
      <c r="I79" s="3" t="s">
        <v>7</v>
      </c>
      <c r="J79" s="4">
        <v>0</v>
      </c>
      <c r="K79" s="4">
        <v>0</v>
      </c>
      <c r="L79" s="4">
        <f t="shared" si="1"/>
        <v>0</v>
      </c>
      <c r="M79" s="4">
        <v>1000</v>
      </c>
      <c r="N79" s="4">
        <v>1000</v>
      </c>
      <c r="O79" s="4">
        <v>758.15</v>
      </c>
      <c r="P79" s="4">
        <v>758.15</v>
      </c>
      <c r="Q79" s="4">
        <v>241.85</v>
      </c>
    </row>
    <row r="80" spans="1:17" x14ac:dyDescent="0.2">
      <c r="A80" s="3" t="s">
        <v>26</v>
      </c>
      <c r="B80" s="3" t="s">
        <v>27</v>
      </c>
      <c r="C80" s="3" t="s">
        <v>2</v>
      </c>
      <c r="D80" s="3" t="s">
        <v>2</v>
      </c>
      <c r="E80" s="3" t="s">
        <v>125</v>
      </c>
      <c r="F80" s="3" t="s">
        <v>113</v>
      </c>
      <c r="G80" s="3" t="s">
        <v>126</v>
      </c>
      <c r="H80" s="3" t="s">
        <v>6</v>
      </c>
      <c r="I80" s="3" t="s">
        <v>7</v>
      </c>
      <c r="J80" s="4">
        <v>0</v>
      </c>
      <c r="K80" s="4">
        <v>0</v>
      </c>
      <c r="L80" s="4">
        <f t="shared" si="1"/>
        <v>0</v>
      </c>
      <c r="M80" s="4">
        <v>5000</v>
      </c>
      <c r="N80" s="4">
        <v>5000</v>
      </c>
      <c r="O80" s="4">
        <v>8002.92</v>
      </c>
      <c r="P80" s="4">
        <v>5709.97</v>
      </c>
      <c r="Q80" s="4">
        <v>-3002.92</v>
      </c>
    </row>
    <row r="81" spans="1:17" x14ac:dyDescent="0.2">
      <c r="A81" s="3" t="s">
        <v>97</v>
      </c>
      <c r="B81" s="3" t="s">
        <v>98</v>
      </c>
      <c r="C81" s="3" t="s">
        <v>2</v>
      </c>
      <c r="D81" s="3" t="s">
        <v>2</v>
      </c>
      <c r="E81" s="3" t="s">
        <v>125</v>
      </c>
      <c r="F81" s="3" t="s">
        <v>113</v>
      </c>
      <c r="G81" s="3" t="s">
        <v>126</v>
      </c>
      <c r="H81" s="3" t="s">
        <v>6</v>
      </c>
      <c r="I81" s="3" t="s">
        <v>7</v>
      </c>
      <c r="J81" s="4">
        <v>0</v>
      </c>
      <c r="K81" s="4">
        <v>0</v>
      </c>
      <c r="L81" s="4">
        <f t="shared" si="1"/>
        <v>0</v>
      </c>
      <c r="M81" s="4">
        <v>20000</v>
      </c>
      <c r="N81" s="4">
        <v>20000</v>
      </c>
      <c r="O81" s="4">
        <v>16850.080000000002</v>
      </c>
      <c r="P81" s="4">
        <v>16850.080000000002</v>
      </c>
      <c r="Q81" s="4">
        <v>3149.92</v>
      </c>
    </row>
    <row r="82" spans="1:17" x14ac:dyDescent="0.2">
      <c r="A82" s="3" t="s">
        <v>115</v>
      </c>
      <c r="B82" s="3" t="s">
        <v>116</v>
      </c>
      <c r="C82" s="3" t="s">
        <v>2</v>
      </c>
      <c r="D82" s="3" t="s">
        <v>2</v>
      </c>
      <c r="E82" s="3" t="s">
        <v>125</v>
      </c>
      <c r="F82" s="3" t="s">
        <v>113</v>
      </c>
      <c r="G82" s="3" t="s">
        <v>126</v>
      </c>
      <c r="H82" s="3" t="s">
        <v>6</v>
      </c>
      <c r="I82" s="3" t="s">
        <v>7</v>
      </c>
      <c r="J82" s="4">
        <v>0</v>
      </c>
      <c r="K82" s="4">
        <v>0</v>
      </c>
      <c r="L82" s="4">
        <f t="shared" si="1"/>
        <v>0</v>
      </c>
      <c r="M82" s="4">
        <v>1000</v>
      </c>
      <c r="N82" s="4">
        <v>1000</v>
      </c>
      <c r="O82" s="4">
        <v>787.06</v>
      </c>
      <c r="P82" s="4">
        <v>787.06</v>
      </c>
      <c r="Q82" s="4">
        <v>212.94</v>
      </c>
    </row>
    <row r="83" spans="1:17" x14ac:dyDescent="0.2">
      <c r="A83" s="3" t="s">
        <v>139</v>
      </c>
      <c r="B83" s="3" t="s">
        <v>140</v>
      </c>
      <c r="C83" s="3" t="s">
        <v>2</v>
      </c>
      <c r="D83" s="3" t="s">
        <v>2</v>
      </c>
      <c r="E83" s="3" t="s">
        <v>125</v>
      </c>
      <c r="F83" s="3" t="s">
        <v>113</v>
      </c>
      <c r="G83" s="3" t="s">
        <v>126</v>
      </c>
      <c r="H83" s="3" t="s">
        <v>6</v>
      </c>
      <c r="I83" s="3" t="s">
        <v>7</v>
      </c>
      <c r="J83" s="4">
        <v>0</v>
      </c>
      <c r="K83" s="4">
        <v>0</v>
      </c>
      <c r="L83" s="4">
        <f t="shared" si="1"/>
        <v>0</v>
      </c>
      <c r="M83" s="4">
        <v>0</v>
      </c>
      <c r="N83" s="4">
        <v>0</v>
      </c>
      <c r="O83" s="4">
        <v>115.37</v>
      </c>
      <c r="P83" s="4">
        <v>115.37</v>
      </c>
      <c r="Q83" s="4">
        <v>-115.37</v>
      </c>
    </row>
    <row r="84" spans="1:17" x14ac:dyDescent="0.2">
      <c r="A84" s="3" t="s">
        <v>141</v>
      </c>
      <c r="B84" s="3" t="s">
        <v>142</v>
      </c>
      <c r="C84" s="3" t="s">
        <v>2</v>
      </c>
      <c r="D84" s="3" t="s">
        <v>2</v>
      </c>
      <c r="E84" s="3" t="s">
        <v>125</v>
      </c>
      <c r="F84" s="3" t="s">
        <v>113</v>
      </c>
      <c r="G84" s="3" t="s">
        <v>126</v>
      </c>
      <c r="H84" s="3" t="s">
        <v>6</v>
      </c>
      <c r="I84" s="3" t="s">
        <v>7</v>
      </c>
      <c r="J84" s="4">
        <v>0</v>
      </c>
      <c r="K84" s="4">
        <v>0</v>
      </c>
      <c r="L84" s="4">
        <f t="shared" si="1"/>
        <v>0</v>
      </c>
      <c r="M84" s="4">
        <v>200</v>
      </c>
      <c r="N84" s="4">
        <v>200</v>
      </c>
      <c r="O84" s="4">
        <v>153.85</v>
      </c>
      <c r="P84" s="4">
        <v>153.85</v>
      </c>
      <c r="Q84" s="4">
        <v>46.15</v>
      </c>
    </row>
    <row r="85" spans="1:17" x14ac:dyDescent="0.2">
      <c r="A85" s="3" t="s">
        <v>143</v>
      </c>
      <c r="B85" s="3" t="s">
        <v>144</v>
      </c>
      <c r="C85" s="3" t="s">
        <v>2</v>
      </c>
      <c r="D85" s="3" t="s">
        <v>2</v>
      </c>
      <c r="E85" s="3" t="s">
        <v>125</v>
      </c>
      <c r="F85" s="3" t="s">
        <v>113</v>
      </c>
      <c r="G85" s="3" t="s">
        <v>126</v>
      </c>
      <c r="H85" s="3" t="s">
        <v>6</v>
      </c>
      <c r="I85" s="3" t="s">
        <v>7</v>
      </c>
      <c r="J85" s="4">
        <v>0</v>
      </c>
      <c r="K85" s="4">
        <v>0</v>
      </c>
      <c r="L85" s="4">
        <f t="shared" si="1"/>
        <v>0</v>
      </c>
      <c r="M85" s="4">
        <v>0</v>
      </c>
      <c r="N85" s="4">
        <v>0</v>
      </c>
      <c r="O85" s="4">
        <v>190.63</v>
      </c>
      <c r="P85" s="4">
        <v>190.63</v>
      </c>
      <c r="Q85" s="4">
        <v>-190.63</v>
      </c>
    </row>
    <row r="86" spans="1:17" x14ac:dyDescent="0.2">
      <c r="A86" s="3" t="s">
        <v>101</v>
      </c>
      <c r="B86" s="3" t="s">
        <v>102</v>
      </c>
      <c r="C86" s="3" t="s">
        <v>2</v>
      </c>
      <c r="D86" s="3" t="s">
        <v>2</v>
      </c>
      <c r="E86" s="3" t="s">
        <v>125</v>
      </c>
      <c r="F86" s="3" t="s">
        <v>113</v>
      </c>
      <c r="G86" s="3" t="s">
        <v>126</v>
      </c>
      <c r="H86" s="3" t="s">
        <v>6</v>
      </c>
      <c r="I86" s="3" t="s">
        <v>7</v>
      </c>
      <c r="J86" s="4">
        <v>0</v>
      </c>
      <c r="K86" s="4">
        <v>0</v>
      </c>
      <c r="L86" s="4">
        <f t="shared" si="1"/>
        <v>0</v>
      </c>
      <c r="M86" s="4">
        <v>7000</v>
      </c>
      <c r="N86" s="4">
        <v>7000</v>
      </c>
      <c r="O86" s="4">
        <v>5389.29</v>
      </c>
      <c r="P86" s="4">
        <v>5389.29</v>
      </c>
      <c r="Q86" s="4">
        <v>1610.71</v>
      </c>
    </row>
    <row r="87" spans="1:17" x14ac:dyDescent="0.2">
      <c r="A87" s="3" t="s">
        <v>145</v>
      </c>
      <c r="B87" s="3" t="s">
        <v>146</v>
      </c>
      <c r="C87" s="3" t="s">
        <v>2</v>
      </c>
      <c r="D87" s="3" t="s">
        <v>2</v>
      </c>
      <c r="E87" s="3" t="s">
        <v>125</v>
      </c>
      <c r="F87" s="3" t="s">
        <v>113</v>
      </c>
      <c r="G87" s="3" t="s">
        <v>126</v>
      </c>
      <c r="H87" s="3" t="s">
        <v>6</v>
      </c>
      <c r="I87" s="3" t="s">
        <v>7</v>
      </c>
      <c r="J87" s="4">
        <v>0</v>
      </c>
      <c r="K87" s="4">
        <v>0</v>
      </c>
      <c r="L87" s="4">
        <f t="shared" si="1"/>
        <v>0</v>
      </c>
      <c r="M87" s="4">
        <v>2100</v>
      </c>
      <c r="N87" s="4">
        <v>2100</v>
      </c>
      <c r="O87" s="4">
        <v>1900.51</v>
      </c>
      <c r="P87" s="4">
        <v>1900.38</v>
      </c>
      <c r="Q87" s="4">
        <v>199.49</v>
      </c>
    </row>
    <row r="88" spans="1:17" x14ac:dyDescent="0.2">
      <c r="A88" s="3" t="s">
        <v>147</v>
      </c>
      <c r="B88" s="3" t="s">
        <v>148</v>
      </c>
      <c r="C88" s="3" t="s">
        <v>2</v>
      </c>
      <c r="D88" s="3" t="s">
        <v>2</v>
      </c>
      <c r="E88" s="3" t="s">
        <v>125</v>
      </c>
      <c r="F88" s="3" t="s">
        <v>113</v>
      </c>
      <c r="G88" s="3" t="s">
        <v>126</v>
      </c>
      <c r="H88" s="3" t="s">
        <v>6</v>
      </c>
      <c r="I88" s="3" t="s">
        <v>7</v>
      </c>
      <c r="J88" s="4">
        <v>0</v>
      </c>
      <c r="K88" s="4">
        <v>0</v>
      </c>
      <c r="L88" s="4">
        <f t="shared" si="1"/>
        <v>0</v>
      </c>
      <c r="M88" s="4">
        <v>200</v>
      </c>
      <c r="N88" s="4">
        <v>200</v>
      </c>
      <c r="O88" s="4">
        <v>3871.51</v>
      </c>
      <c r="P88" s="4">
        <v>3871.51</v>
      </c>
      <c r="Q88" s="4">
        <v>-3671.51</v>
      </c>
    </row>
    <row r="89" spans="1:17" x14ac:dyDescent="0.2">
      <c r="A89" s="3" t="s">
        <v>149</v>
      </c>
      <c r="B89" s="3" t="s">
        <v>150</v>
      </c>
      <c r="C89" s="3" t="s">
        <v>2</v>
      </c>
      <c r="D89" s="3" t="s">
        <v>2</v>
      </c>
      <c r="E89" s="3" t="s">
        <v>125</v>
      </c>
      <c r="F89" s="3" t="s">
        <v>113</v>
      </c>
      <c r="G89" s="3" t="s">
        <v>126</v>
      </c>
      <c r="H89" s="3" t="s">
        <v>6</v>
      </c>
      <c r="I89" s="3" t="s">
        <v>7</v>
      </c>
      <c r="J89" s="4">
        <v>0</v>
      </c>
      <c r="K89" s="4">
        <v>0</v>
      </c>
      <c r="L89" s="4">
        <f t="shared" si="1"/>
        <v>0</v>
      </c>
      <c r="M89" s="4">
        <v>20</v>
      </c>
      <c r="N89" s="4">
        <v>20</v>
      </c>
      <c r="O89" s="4">
        <v>22.33</v>
      </c>
      <c r="P89" s="4">
        <v>22.33</v>
      </c>
      <c r="Q89" s="4">
        <v>-2.33</v>
      </c>
    </row>
    <row r="90" spans="1:17" x14ac:dyDescent="0.2">
      <c r="A90" s="3" t="s">
        <v>0</v>
      </c>
      <c r="B90" s="3" t="s">
        <v>1</v>
      </c>
      <c r="C90" s="3" t="s">
        <v>2</v>
      </c>
      <c r="D90" s="3" t="s">
        <v>2</v>
      </c>
      <c r="E90" s="3" t="s">
        <v>151</v>
      </c>
      <c r="F90" s="3" t="s">
        <v>152</v>
      </c>
      <c r="G90" s="3" t="s">
        <v>153</v>
      </c>
      <c r="H90" s="3" t="s">
        <v>6</v>
      </c>
      <c r="I90" s="3" t="s">
        <v>7</v>
      </c>
      <c r="J90" s="4">
        <v>8112753.7999999998</v>
      </c>
      <c r="K90" s="4">
        <v>0</v>
      </c>
      <c r="L90" s="4">
        <f t="shared" si="1"/>
        <v>8112753.7999999998</v>
      </c>
      <c r="M90" s="4">
        <v>-8110926.0199999996</v>
      </c>
      <c r="N90" s="4">
        <v>1827.78</v>
      </c>
      <c r="O90" s="4">
        <v>54241.08</v>
      </c>
      <c r="P90" s="4">
        <v>54241.08</v>
      </c>
      <c r="Q90" s="4">
        <v>-52413.3</v>
      </c>
    </row>
    <row r="91" spans="1:17" x14ac:dyDescent="0.2">
      <c r="A91" s="3" t="s">
        <v>0</v>
      </c>
      <c r="B91" s="3" t="s">
        <v>1</v>
      </c>
      <c r="C91" s="3" t="s">
        <v>2</v>
      </c>
      <c r="D91" s="3" t="s">
        <v>2</v>
      </c>
      <c r="E91" s="3" t="s">
        <v>154</v>
      </c>
      <c r="F91" s="3" t="s">
        <v>152</v>
      </c>
      <c r="G91" s="3" t="s">
        <v>155</v>
      </c>
      <c r="H91" s="3" t="s">
        <v>6</v>
      </c>
      <c r="I91" s="3" t="s">
        <v>7</v>
      </c>
      <c r="J91" s="4">
        <v>0</v>
      </c>
      <c r="K91" s="4">
        <v>0</v>
      </c>
      <c r="L91" s="4">
        <f t="shared" si="1"/>
        <v>0</v>
      </c>
      <c r="M91" s="4">
        <v>6320.99</v>
      </c>
      <c r="N91" s="4">
        <v>6320.99</v>
      </c>
      <c r="O91" s="4">
        <v>9947.4500000000007</v>
      </c>
      <c r="P91" s="4">
        <v>9947.4500000000007</v>
      </c>
      <c r="Q91" s="4">
        <v>-3626.46</v>
      </c>
    </row>
    <row r="92" spans="1:17" x14ac:dyDescent="0.2">
      <c r="A92" s="3" t="s">
        <v>0</v>
      </c>
      <c r="B92" s="3" t="s">
        <v>1</v>
      </c>
      <c r="C92" s="3" t="s">
        <v>2</v>
      </c>
      <c r="D92" s="3" t="s">
        <v>2</v>
      </c>
      <c r="E92" s="3" t="s">
        <v>156</v>
      </c>
      <c r="F92" s="3" t="s">
        <v>157</v>
      </c>
      <c r="G92" s="3" t="s">
        <v>158</v>
      </c>
      <c r="H92" s="3" t="s">
        <v>159</v>
      </c>
      <c r="I92" s="3" t="s">
        <v>160</v>
      </c>
      <c r="J92" s="4">
        <v>290678500.00999999</v>
      </c>
      <c r="K92" s="4">
        <v>0</v>
      </c>
      <c r="L92" s="4">
        <f t="shared" si="1"/>
        <v>290678500.00999999</v>
      </c>
      <c r="M92" s="4">
        <v>0</v>
      </c>
      <c r="N92" s="4">
        <v>290678500.00999999</v>
      </c>
      <c r="O92" s="4">
        <v>141736597.71000001</v>
      </c>
      <c r="P92" s="4">
        <v>141736597.71000001</v>
      </c>
      <c r="Q92" s="4">
        <v>148941902.30000001</v>
      </c>
    </row>
    <row r="93" spans="1:17" x14ac:dyDescent="0.2">
      <c r="A93" s="3" t="s">
        <v>0</v>
      </c>
      <c r="B93" s="3" t="s">
        <v>1</v>
      </c>
      <c r="C93" s="3" t="s">
        <v>2</v>
      </c>
      <c r="D93" s="3" t="s">
        <v>2</v>
      </c>
      <c r="E93" s="3" t="s">
        <v>161</v>
      </c>
      <c r="F93" s="3" t="s">
        <v>157</v>
      </c>
      <c r="G93" s="3" t="s">
        <v>162</v>
      </c>
      <c r="H93" s="3" t="s">
        <v>6</v>
      </c>
      <c r="I93" s="3" t="s">
        <v>7</v>
      </c>
      <c r="J93" s="4">
        <v>0</v>
      </c>
      <c r="K93" s="4">
        <v>0</v>
      </c>
      <c r="L93" s="4">
        <f t="shared" si="1"/>
        <v>0</v>
      </c>
      <c r="M93" s="4">
        <v>650000</v>
      </c>
      <c r="N93" s="4">
        <v>650000</v>
      </c>
      <c r="O93" s="4">
        <v>637549.76</v>
      </c>
      <c r="P93" s="4">
        <v>637549.76</v>
      </c>
      <c r="Q93" s="4">
        <v>12450.24</v>
      </c>
    </row>
    <row r="94" spans="1:17" x14ac:dyDescent="0.2">
      <c r="A94" s="3" t="s">
        <v>107</v>
      </c>
      <c r="B94" s="3" t="s">
        <v>108</v>
      </c>
      <c r="C94" s="3" t="s">
        <v>2</v>
      </c>
      <c r="D94" s="3" t="s">
        <v>2</v>
      </c>
      <c r="E94" s="3" t="s">
        <v>161</v>
      </c>
      <c r="F94" s="3" t="s">
        <v>157</v>
      </c>
      <c r="G94" s="3" t="s">
        <v>162</v>
      </c>
      <c r="H94" s="3" t="s">
        <v>6</v>
      </c>
      <c r="I94" s="3" t="s">
        <v>7</v>
      </c>
      <c r="J94" s="4">
        <v>0</v>
      </c>
      <c r="K94" s="4">
        <v>0</v>
      </c>
      <c r="L94" s="4">
        <f t="shared" si="1"/>
        <v>0</v>
      </c>
      <c r="M94" s="4">
        <v>141957.41</v>
      </c>
      <c r="N94" s="4">
        <v>141957.41</v>
      </c>
      <c r="O94" s="4">
        <v>261878.82</v>
      </c>
      <c r="P94" s="4">
        <v>200362.79</v>
      </c>
      <c r="Q94" s="4">
        <v>-119921.41</v>
      </c>
    </row>
    <row r="95" spans="1:17" x14ac:dyDescent="0.2">
      <c r="A95" s="3" t="s">
        <v>107</v>
      </c>
      <c r="B95" s="3" t="s">
        <v>108</v>
      </c>
      <c r="C95" s="3" t="s">
        <v>2</v>
      </c>
      <c r="D95" s="3" t="s">
        <v>2</v>
      </c>
      <c r="E95" s="3" t="s">
        <v>163</v>
      </c>
      <c r="F95" s="3" t="s">
        <v>157</v>
      </c>
      <c r="G95" s="3" t="s">
        <v>164</v>
      </c>
      <c r="H95" s="3" t="s">
        <v>165</v>
      </c>
      <c r="I95" s="3" t="s">
        <v>166</v>
      </c>
      <c r="J95" s="4">
        <v>0</v>
      </c>
      <c r="K95" s="4">
        <v>42400.78</v>
      </c>
      <c r="L95" s="4">
        <f t="shared" si="1"/>
        <v>42400.78</v>
      </c>
      <c r="M95" s="4">
        <v>0</v>
      </c>
      <c r="N95" s="4">
        <v>42400.78</v>
      </c>
      <c r="O95" s="4">
        <v>0</v>
      </c>
      <c r="P95" s="4">
        <v>0</v>
      </c>
      <c r="Q95" s="4">
        <v>42400.78</v>
      </c>
    </row>
    <row r="96" spans="1:17" x14ac:dyDescent="0.2">
      <c r="A96" s="3" t="s">
        <v>133</v>
      </c>
      <c r="B96" s="3" t="s">
        <v>134</v>
      </c>
      <c r="C96" s="3" t="s">
        <v>2</v>
      </c>
      <c r="D96" s="3" t="s">
        <v>2</v>
      </c>
      <c r="E96" s="3" t="s">
        <v>167</v>
      </c>
      <c r="F96" s="3" t="s">
        <v>157</v>
      </c>
      <c r="G96" s="3" t="s">
        <v>168</v>
      </c>
      <c r="H96" s="3" t="s">
        <v>159</v>
      </c>
      <c r="I96" s="3" t="s">
        <v>160</v>
      </c>
      <c r="J96" s="4">
        <v>0</v>
      </c>
      <c r="K96" s="4">
        <v>0</v>
      </c>
      <c r="L96" s="4">
        <f t="shared" si="1"/>
        <v>0</v>
      </c>
      <c r="M96" s="4">
        <v>15</v>
      </c>
      <c r="N96" s="4">
        <v>15</v>
      </c>
      <c r="O96" s="4">
        <v>10.3</v>
      </c>
      <c r="P96" s="4">
        <v>10.3</v>
      </c>
      <c r="Q96" s="4">
        <v>4.7</v>
      </c>
    </row>
    <row r="97" spans="1:17" x14ac:dyDescent="0.2">
      <c r="A97" s="3" t="s">
        <v>141</v>
      </c>
      <c r="B97" s="3" t="s">
        <v>142</v>
      </c>
      <c r="C97" s="3" t="s">
        <v>2</v>
      </c>
      <c r="D97" s="3" t="s">
        <v>2</v>
      </c>
      <c r="E97" s="3" t="s">
        <v>167</v>
      </c>
      <c r="F97" s="3" t="s">
        <v>157</v>
      </c>
      <c r="G97" s="3" t="s">
        <v>168</v>
      </c>
      <c r="H97" s="3" t="s">
        <v>159</v>
      </c>
      <c r="I97" s="3" t="s">
        <v>160</v>
      </c>
      <c r="J97" s="4">
        <v>0</v>
      </c>
      <c r="K97" s="4">
        <v>0</v>
      </c>
      <c r="L97" s="4">
        <f t="shared" si="1"/>
        <v>0</v>
      </c>
      <c r="M97" s="4">
        <v>280000</v>
      </c>
      <c r="N97" s="4">
        <v>280000</v>
      </c>
      <c r="O97" s="4">
        <v>252408.78</v>
      </c>
      <c r="P97" s="4">
        <v>252408.78</v>
      </c>
      <c r="Q97" s="4">
        <v>27591.22</v>
      </c>
    </row>
    <row r="98" spans="1:17" x14ac:dyDescent="0.2">
      <c r="A98" s="3" t="s">
        <v>147</v>
      </c>
      <c r="B98" s="3" t="s">
        <v>148</v>
      </c>
      <c r="C98" s="3" t="s">
        <v>2</v>
      </c>
      <c r="D98" s="3" t="s">
        <v>2</v>
      </c>
      <c r="E98" s="3" t="s">
        <v>167</v>
      </c>
      <c r="F98" s="3" t="s">
        <v>157</v>
      </c>
      <c r="G98" s="3" t="s">
        <v>168</v>
      </c>
      <c r="H98" s="3" t="s">
        <v>159</v>
      </c>
      <c r="I98" s="3" t="s">
        <v>160</v>
      </c>
      <c r="J98" s="4">
        <v>0</v>
      </c>
      <c r="K98" s="4">
        <v>0</v>
      </c>
      <c r="L98" s="4">
        <f t="shared" si="1"/>
        <v>0</v>
      </c>
      <c r="M98" s="4">
        <v>20000</v>
      </c>
      <c r="N98" s="4">
        <v>20000</v>
      </c>
      <c r="O98" s="4">
        <v>18729.39</v>
      </c>
      <c r="P98" s="4">
        <v>0</v>
      </c>
      <c r="Q98" s="4">
        <v>1270.6099999999999</v>
      </c>
    </row>
    <row r="99" spans="1:17" x14ac:dyDescent="0.2">
      <c r="A99" s="3" t="s">
        <v>169</v>
      </c>
      <c r="B99" s="3" t="s">
        <v>170</v>
      </c>
      <c r="C99" s="3" t="s">
        <v>2</v>
      </c>
      <c r="D99" s="3" t="s">
        <v>2</v>
      </c>
      <c r="E99" s="3" t="s">
        <v>167</v>
      </c>
      <c r="F99" s="3" t="s">
        <v>157</v>
      </c>
      <c r="G99" s="3" t="s">
        <v>168</v>
      </c>
      <c r="H99" s="3" t="s">
        <v>159</v>
      </c>
      <c r="I99" s="3" t="s">
        <v>160</v>
      </c>
      <c r="J99" s="4">
        <v>0</v>
      </c>
      <c r="K99" s="4">
        <v>0</v>
      </c>
      <c r="L99" s="4">
        <f t="shared" si="1"/>
        <v>0</v>
      </c>
      <c r="M99" s="4">
        <v>12000</v>
      </c>
      <c r="N99" s="4">
        <v>12000</v>
      </c>
      <c r="O99" s="4">
        <v>10819.35</v>
      </c>
      <c r="P99" s="4">
        <v>0</v>
      </c>
      <c r="Q99" s="4">
        <v>1180.6500000000001</v>
      </c>
    </row>
    <row r="100" spans="1:17" x14ac:dyDescent="0.2">
      <c r="A100" s="3" t="s">
        <v>139</v>
      </c>
      <c r="B100" s="3" t="s">
        <v>140</v>
      </c>
      <c r="C100" s="3" t="s">
        <v>2</v>
      </c>
      <c r="D100" s="3" t="s">
        <v>2</v>
      </c>
      <c r="E100" s="3" t="s">
        <v>167</v>
      </c>
      <c r="F100" s="3" t="s">
        <v>157</v>
      </c>
      <c r="G100" s="3" t="s">
        <v>168</v>
      </c>
      <c r="H100" s="3" t="s">
        <v>159</v>
      </c>
      <c r="I100" s="3" t="s">
        <v>160</v>
      </c>
      <c r="J100" s="4">
        <v>0</v>
      </c>
      <c r="K100" s="4">
        <v>0</v>
      </c>
      <c r="L100" s="4">
        <f t="shared" si="1"/>
        <v>0</v>
      </c>
      <c r="M100" s="4">
        <v>1500</v>
      </c>
      <c r="N100" s="4">
        <v>1500</v>
      </c>
      <c r="O100" s="4">
        <v>1103.73</v>
      </c>
      <c r="P100" s="4">
        <v>1103.73</v>
      </c>
      <c r="Q100" s="4">
        <v>396.27</v>
      </c>
    </row>
    <row r="101" spans="1:17" x14ac:dyDescent="0.2">
      <c r="A101" s="3" t="s">
        <v>107</v>
      </c>
      <c r="B101" s="3" t="s">
        <v>108</v>
      </c>
      <c r="C101" s="3" t="s">
        <v>2</v>
      </c>
      <c r="D101" s="3" t="s">
        <v>2</v>
      </c>
      <c r="E101" s="3" t="s">
        <v>167</v>
      </c>
      <c r="F101" s="3" t="s">
        <v>157</v>
      </c>
      <c r="G101" s="3" t="s">
        <v>168</v>
      </c>
      <c r="H101" s="3" t="s">
        <v>159</v>
      </c>
      <c r="I101" s="3" t="s">
        <v>160</v>
      </c>
      <c r="J101" s="4">
        <v>0</v>
      </c>
      <c r="K101" s="4">
        <v>0</v>
      </c>
      <c r="L101" s="4">
        <f t="shared" si="1"/>
        <v>0</v>
      </c>
      <c r="M101" s="4">
        <v>120000</v>
      </c>
      <c r="N101" s="4">
        <v>120000</v>
      </c>
      <c r="O101" s="4">
        <v>110806.61</v>
      </c>
      <c r="P101" s="4">
        <v>0</v>
      </c>
      <c r="Q101" s="4">
        <v>9193.39</v>
      </c>
    </row>
    <row r="102" spans="1:17" x14ac:dyDescent="0.2">
      <c r="A102" s="3" t="s">
        <v>0</v>
      </c>
      <c r="B102" s="3" t="s">
        <v>1</v>
      </c>
      <c r="C102" s="3" t="s">
        <v>2</v>
      </c>
      <c r="D102" s="3" t="s">
        <v>2</v>
      </c>
      <c r="E102" s="3" t="s">
        <v>167</v>
      </c>
      <c r="F102" s="3" t="s">
        <v>157</v>
      </c>
      <c r="G102" s="3" t="s">
        <v>168</v>
      </c>
      <c r="H102" s="3" t="s">
        <v>159</v>
      </c>
      <c r="I102" s="3" t="s">
        <v>160</v>
      </c>
      <c r="J102" s="4">
        <v>4356828.0599999996</v>
      </c>
      <c r="K102" s="4">
        <v>0</v>
      </c>
      <c r="L102" s="4">
        <f t="shared" si="1"/>
        <v>4356828.0599999996</v>
      </c>
      <c r="M102" s="4">
        <v>-433515</v>
      </c>
      <c r="N102" s="4">
        <v>3923313.06</v>
      </c>
      <c r="O102" s="4">
        <f>11538269.06-O114</f>
        <v>3943240.5200000005</v>
      </c>
      <c r="P102" s="4">
        <f>3127888.78-P114</f>
        <v>727693.0299999998</v>
      </c>
      <c r="Q102" s="4">
        <v>-7614956</v>
      </c>
    </row>
    <row r="103" spans="1:17" x14ac:dyDescent="0.2">
      <c r="A103" s="3" t="s">
        <v>0</v>
      </c>
      <c r="B103" s="3" t="s">
        <v>1</v>
      </c>
      <c r="C103" s="3" t="s">
        <v>2</v>
      </c>
      <c r="D103" s="3" t="s">
        <v>2</v>
      </c>
      <c r="E103" s="3" t="s">
        <v>173</v>
      </c>
      <c r="F103" s="3" t="s">
        <v>174</v>
      </c>
      <c r="G103" s="3" t="s">
        <v>175</v>
      </c>
      <c r="H103" s="3" t="s">
        <v>176</v>
      </c>
      <c r="I103" s="3" t="s">
        <v>177</v>
      </c>
      <c r="J103" s="4">
        <v>0</v>
      </c>
      <c r="K103" s="4">
        <v>0</v>
      </c>
      <c r="L103" s="4">
        <f t="shared" si="1"/>
        <v>0</v>
      </c>
      <c r="M103" s="4">
        <v>0</v>
      </c>
      <c r="N103" s="4">
        <v>0</v>
      </c>
      <c r="O103" s="5">
        <v>0</v>
      </c>
      <c r="P103" s="5">
        <v>0</v>
      </c>
      <c r="Q103" s="4">
        <v>-62262860</v>
      </c>
    </row>
    <row r="104" spans="1:17" x14ac:dyDescent="0.2">
      <c r="A104" s="3" t="s">
        <v>0</v>
      </c>
      <c r="B104" s="3" t="s">
        <v>1</v>
      </c>
      <c r="C104" s="3" t="s">
        <v>2</v>
      </c>
      <c r="D104" s="3" t="s">
        <v>2</v>
      </c>
      <c r="E104" s="3" t="s">
        <v>178</v>
      </c>
      <c r="F104" s="3" t="s">
        <v>179</v>
      </c>
      <c r="G104" s="3" t="s">
        <v>180</v>
      </c>
      <c r="H104" s="3" t="s">
        <v>6</v>
      </c>
      <c r="I104" s="3" t="s">
        <v>7</v>
      </c>
      <c r="J104" s="4">
        <v>18000000</v>
      </c>
      <c r="K104" s="4">
        <v>0</v>
      </c>
      <c r="L104" s="4">
        <f t="shared" si="1"/>
        <v>18000000</v>
      </c>
      <c r="M104" s="4">
        <v>53716167.859999999</v>
      </c>
      <c r="N104" s="4">
        <v>71716167.859999999</v>
      </c>
      <c r="O104" s="4">
        <v>0</v>
      </c>
      <c r="P104" s="4">
        <v>0</v>
      </c>
      <c r="Q104" s="4">
        <v>71716167.859999999</v>
      </c>
    </row>
    <row r="105" spans="1:17" x14ac:dyDescent="0.2">
      <c r="A105" s="3" t="s">
        <v>0</v>
      </c>
      <c r="B105" s="3" t="s">
        <v>1</v>
      </c>
      <c r="C105" s="3" t="s">
        <v>2</v>
      </c>
      <c r="D105" s="3" t="s">
        <v>2</v>
      </c>
      <c r="E105" s="3" t="s">
        <v>183</v>
      </c>
      <c r="F105" s="3" t="s">
        <v>184</v>
      </c>
      <c r="G105" s="3" t="s">
        <v>185</v>
      </c>
      <c r="H105" s="3" t="s">
        <v>6</v>
      </c>
      <c r="I105" s="3" t="s">
        <v>7</v>
      </c>
      <c r="J105" s="4">
        <v>16213177.779999999</v>
      </c>
      <c r="K105" s="4">
        <v>0</v>
      </c>
      <c r="L105" s="4">
        <f t="shared" si="1"/>
        <v>16213177.779999999</v>
      </c>
      <c r="M105" s="4">
        <v>-6766668.71</v>
      </c>
      <c r="N105" s="4">
        <v>9446509.0700000003</v>
      </c>
      <c r="O105" s="4">
        <v>0</v>
      </c>
      <c r="P105" s="4">
        <v>0</v>
      </c>
      <c r="Q105" s="4">
        <v>9446509.0700000003</v>
      </c>
    </row>
    <row r="106" spans="1:17" x14ac:dyDescent="0.2">
      <c r="A106" s="3" t="s">
        <v>0</v>
      </c>
      <c r="B106" s="3" t="s">
        <v>1</v>
      </c>
      <c r="C106" s="3" t="s">
        <v>2</v>
      </c>
      <c r="D106" s="3" t="s">
        <v>2</v>
      </c>
      <c r="E106" s="3" t="s">
        <v>186</v>
      </c>
      <c r="F106" s="3" t="s">
        <v>184</v>
      </c>
      <c r="G106" s="3" t="s">
        <v>187</v>
      </c>
      <c r="H106" s="3" t="s">
        <v>159</v>
      </c>
      <c r="I106" s="3" t="s">
        <v>160</v>
      </c>
      <c r="J106" s="4">
        <v>4115471.18</v>
      </c>
      <c r="K106" s="4">
        <v>0</v>
      </c>
      <c r="L106" s="4">
        <f t="shared" si="1"/>
        <v>4115471.18</v>
      </c>
      <c r="M106" s="4">
        <v>-1157193.22</v>
      </c>
      <c r="N106" s="4">
        <v>2958277.96</v>
      </c>
      <c r="O106" s="4">
        <v>0</v>
      </c>
      <c r="P106" s="4">
        <v>0</v>
      </c>
      <c r="Q106" s="4">
        <v>2958277.96</v>
      </c>
    </row>
    <row r="107" spans="1:17" x14ac:dyDescent="0.2">
      <c r="A107" s="3" t="s">
        <v>0</v>
      </c>
      <c r="B107" s="3" t="s">
        <v>1</v>
      </c>
      <c r="C107" s="3" t="s">
        <v>2</v>
      </c>
      <c r="D107" s="3" t="s">
        <v>2</v>
      </c>
      <c r="E107" s="3" t="s">
        <v>186</v>
      </c>
      <c r="F107" s="3" t="s">
        <v>184</v>
      </c>
      <c r="G107" s="3" t="s">
        <v>187</v>
      </c>
      <c r="H107" s="3" t="s">
        <v>6</v>
      </c>
      <c r="I107" s="3" t="s">
        <v>7</v>
      </c>
      <c r="J107" s="4">
        <v>269897.38</v>
      </c>
      <c r="K107" s="4">
        <v>0</v>
      </c>
      <c r="L107" s="4">
        <f t="shared" si="1"/>
        <v>269897.38</v>
      </c>
      <c r="M107" s="4">
        <v>0</v>
      </c>
      <c r="N107" s="4">
        <v>269897.38</v>
      </c>
      <c r="O107" s="4">
        <v>0</v>
      </c>
      <c r="P107" s="4">
        <v>0</v>
      </c>
      <c r="Q107" s="4">
        <v>269897.38</v>
      </c>
    </row>
    <row r="108" spans="1:17" x14ac:dyDescent="0.2">
      <c r="A108" s="3" t="s">
        <v>0</v>
      </c>
      <c r="B108" s="3" t="s">
        <v>1</v>
      </c>
      <c r="C108" s="3" t="s">
        <v>2</v>
      </c>
      <c r="D108" s="3" t="s">
        <v>2</v>
      </c>
      <c r="E108" s="3" t="s">
        <v>188</v>
      </c>
      <c r="F108" s="3" t="s">
        <v>184</v>
      </c>
      <c r="G108" s="3" t="s">
        <v>189</v>
      </c>
      <c r="H108" s="3" t="s">
        <v>159</v>
      </c>
      <c r="I108" s="3" t="s">
        <v>160</v>
      </c>
      <c r="J108" s="4">
        <v>653731.9</v>
      </c>
      <c r="K108" s="4">
        <v>0</v>
      </c>
      <c r="L108" s="4">
        <f t="shared" si="1"/>
        <v>653731.9</v>
      </c>
      <c r="M108" s="4">
        <v>-378134.16</v>
      </c>
      <c r="N108" s="4">
        <v>275597.74</v>
      </c>
      <c r="O108" s="4">
        <v>0</v>
      </c>
      <c r="P108" s="4">
        <v>0</v>
      </c>
      <c r="Q108" s="4">
        <v>275597.74</v>
      </c>
    </row>
    <row r="109" spans="1:17" ht="15.75" thickBot="1" x14ac:dyDescent="0.25">
      <c r="A109" s="1" t="s">
        <v>2</v>
      </c>
      <c r="B109" s="1" t="s">
        <v>2</v>
      </c>
      <c r="C109" s="1" t="s">
        <v>2</v>
      </c>
      <c r="D109" s="1" t="s">
        <v>2</v>
      </c>
      <c r="E109" s="1" t="s">
        <v>2</v>
      </c>
      <c r="F109" s="1" t="s">
        <v>2</v>
      </c>
      <c r="G109" s="1" t="s">
        <v>2</v>
      </c>
      <c r="H109" s="1" t="s">
        <v>2</v>
      </c>
      <c r="I109" s="1" t="s">
        <v>2</v>
      </c>
      <c r="J109" s="2">
        <f t="shared" ref="J109:Q109" si="2">SUM(J2:J108)</f>
        <v>569842739.4799999</v>
      </c>
      <c r="K109" s="2">
        <f t="shared" si="2"/>
        <v>1864075.8</v>
      </c>
      <c r="L109" s="2">
        <f t="shared" si="2"/>
        <v>571706815.27999985</v>
      </c>
      <c r="M109" s="2">
        <f t="shared" si="2"/>
        <v>102664815.8</v>
      </c>
      <c r="N109" s="2">
        <f t="shared" si="2"/>
        <v>674371631.07999992</v>
      </c>
      <c r="O109" s="2">
        <f t="shared" si="2"/>
        <v>411823141.51999998</v>
      </c>
      <c r="P109" s="2">
        <f t="shared" si="2"/>
        <v>408331209.48000002</v>
      </c>
      <c r="Q109" s="2">
        <f t="shared" si="2"/>
        <v>192690601.02000001</v>
      </c>
    </row>
    <row r="110" spans="1:17" ht="16.5" thickTop="1" thickBot="1" x14ac:dyDescent="0.25">
      <c r="P110" s="4">
        <f>+P36-L36</f>
        <v>479776</v>
      </c>
    </row>
    <row r="111" spans="1:17" ht="29.25" thickBot="1" x14ac:dyDescent="0.25">
      <c r="A111" s="68" t="s">
        <v>201</v>
      </c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70"/>
    </row>
    <row r="113" spans="1:17" ht="75" x14ac:dyDescent="0.2">
      <c r="A113" s="8" t="s">
        <v>190</v>
      </c>
      <c r="B113" s="8" t="s">
        <v>191</v>
      </c>
      <c r="C113" s="8" t="s">
        <v>192</v>
      </c>
      <c r="D113" s="8" t="s">
        <v>193</v>
      </c>
      <c r="E113" s="8" t="s">
        <v>194</v>
      </c>
      <c r="F113" s="8" t="s">
        <v>195</v>
      </c>
      <c r="G113" s="8" t="s">
        <v>196</v>
      </c>
      <c r="H113" s="8" t="s">
        <v>197</v>
      </c>
      <c r="I113" s="8" t="s">
        <v>198</v>
      </c>
      <c r="J113" s="9" t="s">
        <v>199</v>
      </c>
      <c r="K113" s="9" t="s">
        <v>200</v>
      </c>
      <c r="L113" s="9" t="s">
        <v>203</v>
      </c>
      <c r="M113" s="9" t="s">
        <v>207</v>
      </c>
      <c r="N113" s="9" t="s">
        <v>208</v>
      </c>
      <c r="O113" s="9" t="s">
        <v>204</v>
      </c>
      <c r="P113" s="9" t="s">
        <v>205</v>
      </c>
      <c r="Q113" s="9" t="s">
        <v>206</v>
      </c>
    </row>
    <row r="114" spans="1:17" x14ac:dyDescent="0.2">
      <c r="A114" s="3" t="s">
        <v>0</v>
      </c>
      <c r="B114" s="3" t="s">
        <v>1</v>
      </c>
      <c r="C114" s="3" t="s">
        <v>171</v>
      </c>
      <c r="D114" s="3" t="s">
        <v>172</v>
      </c>
      <c r="E114" s="3" t="s">
        <v>167</v>
      </c>
      <c r="F114" s="3" t="s">
        <v>157</v>
      </c>
      <c r="G114" s="3" t="s">
        <v>168</v>
      </c>
      <c r="H114" s="3" t="s">
        <v>159</v>
      </c>
      <c r="I114" s="3" t="s">
        <v>160</v>
      </c>
      <c r="J114" s="4">
        <v>9182255.6899999995</v>
      </c>
      <c r="K114" s="4">
        <v>0</v>
      </c>
      <c r="L114" s="4">
        <f>+J114+K114</f>
        <v>9182255.6899999995</v>
      </c>
      <c r="M114" s="4">
        <v>1331220.05</v>
      </c>
      <c r="N114" s="4">
        <f>+L114+M114</f>
        <v>10513475.74</v>
      </c>
      <c r="O114" s="4">
        <v>7595028.54</v>
      </c>
      <c r="P114" s="4">
        <v>2400195.75</v>
      </c>
      <c r="Q114" s="4">
        <v>10513475.74</v>
      </c>
    </row>
    <row r="115" spans="1:17" x14ac:dyDescent="0.2">
      <c r="A115" s="3" t="s">
        <v>0</v>
      </c>
      <c r="B115" s="3" t="s">
        <v>1</v>
      </c>
      <c r="C115" s="3" t="s">
        <v>171</v>
      </c>
      <c r="D115" s="3" t="s">
        <v>172</v>
      </c>
      <c r="E115" s="3" t="s">
        <v>173</v>
      </c>
      <c r="F115" s="3" t="s">
        <v>174</v>
      </c>
      <c r="G115" s="3" t="s">
        <v>175</v>
      </c>
      <c r="H115" s="3" t="s">
        <v>176</v>
      </c>
      <c r="I115" s="3" t="s">
        <v>177</v>
      </c>
      <c r="J115" s="4">
        <v>76143777.180000007</v>
      </c>
      <c r="K115" s="4">
        <v>0</v>
      </c>
      <c r="L115" s="4">
        <f t="shared" ref="L115:L120" si="3">+J115+K115</f>
        <v>76143777.180000007</v>
      </c>
      <c r="M115" s="4">
        <v>14979952.209999993</v>
      </c>
      <c r="N115" s="4">
        <f>+L115+M115</f>
        <v>91123729.390000001</v>
      </c>
      <c r="O115" s="4">
        <v>62262860</v>
      </c>
      <c r="P115" s="4">
        <v>62262860</v>
      </c>
      <c r="Q115" s="4">
        <v>213167297.19</v>
      </c>
    </row>
    <row r="116" spans="1:17" x14ac:dyDescent="0.2">
      <c r="A116" s="3" t="s">
        <v>0</v>
      </c>
      <c r="B116" s="3" t="s">
        <v>1</v>
      </c>
      <c r="C116" s="3" t="s">
        <v>171</v>
      </c>
      <c r="D116" s="3" t="s">
        <v>172</v>
      </c>
      <c r="E116" s="3" t="s">
        <v>181</v>
      </c>
      <c r="F116" s="3" t="s">
        <v>179</v>
      </c>
      <c r="G116" s="3" t="s">
        <v>182</v>
      </c>
      <c r="H116" s="3" t="s">
        <v>176</v>
      </c>
      <c r="I116" s="3" t="s">
        <v>177</v>
      </c>
      <c r="J116" s="4">
        <v>19140646.75</v>
      </c>
      <c r="K116" s="4">
        <v>0</v>
      </c>
      <c r="L116" s="4">
        <f t="shared" si="3"/>
        <v>19140646.75</v>
      </c>
      <c r="M116" s="4">
        <v>749143.4</v>
      </c>
      <c r="N116" s="4">
        <f t="shared" ref="N116:N120" si="4">+L116+M116</f>
        <v>19889790.149999999</v>
      </c>
      <c r="O116" s="4">
        <v>0</v>
      </c>
      <c r="P116" s="4">
        <v>0</v>
      </c>
      <c r="Q116" s="4">
        <v>19889790.149999999</v>
      </c>
    </row>
    <row r="117" spans="1:17" x14ac:dyDescent="0.2">
      <c r="A117" s="3" t="s">
        <v>0</v>
      </c>
      <c r="B117" s="3" t="s">
        <v>1</v>
      </c>
      <c r="C117" s="3" t="s">
        <v>171</v>
      </c>
      <c r="D117" s="3" t="s">
        <v>172</v>
      </c>
      <c r="E117" s="3" t="s">
        <v>186</v>
      </c>
      <c r="F117" s="3" t="s">
        <v>184</v>
      </c>
      <c r="G117" s="3" t="s">
        <v>187</v>
      </c>
      <c r="H117" s="3" t="s">
        <v>176</v>
      </c>
      <c r="I117" s="3" t="s">
        <v>177</v>
      </c>
      <c r="J117" s="4">
        <v>6207707.8499999996</v>
      </c>
      <c r="K117" s="4">
        <v>0</v>
      </c>
      <c r="L117" s="4">
        <f t="shared" si="3"/>
        <v>6207707.8499999996</v>
      </c>
      <c r="M117" s="4">
        <v>152748865.58000001</v>
      </c>
      <c r="N117" s="4">
        <f t="shared" si="4"/>
        <v>158956573.43000001</v>
      </c>
      <c r="O117" s="4">
        <v>0</v>
      </c>
      <c r="P117" s="4">
        <v>0</v>
      </c>
      <c r="Q117" s="4">
        <v>36913005.630000003</v>
      </c>
    </row>
    <row r="118" spans="1:17" x14ac:dyDescent="0.2">
      <c r="A118" s="3" t="s">
        <v>0</v>
      </c>
      <c r="B118" s="3" t="s">
        <v>1</v>
      </c>
      <c r="C118" s="3" t="s">
        <v>171</v>
      </c>
      <c r="D118" s="3" t="s">
        <v>172</v>
      </c>
      <c r="E118" s="3" t="s">
        <v>188</v>
      </c>
      <c r="F118" s="3" t="s">
        <v>184</v>
      </c>
      <c r="G118" s="3" t="s">
        <v>189</v>
      </c>
      <c r="H118" s="3" t="s">
        <v>159</v>
      </c>
      <c r="I118" s="3" t="s">
        <v>160</v>
      </c>
      <c r="J118" s="4">
        <v>52430839.380000003</v>
      </c>
      <c r="K118" s="4">
        <v>0</v>
      </c>
      <c r="L118" s="4">
        <f t="shared" si="3"/>
        <v>52430839.380000003</v>
      </c>
      <c r="M118" s="4">
        <v>-14987870.949999999</v>
      </c>
      <c r="N118" s="4">
        <f t="shared" si="4"/>
        <v>37442968.430000007</v>
      </c>
      <c r="O118" s="4">
        <v>0</v>
      </c>
      <c r="P118" s="4">
        <v>0</v>
      </c>
      <c r="Q118" s="4">
        <v>37442968.43</v>
      </c>
    </row>
    <row r="119" spans="1:17" x14ac:dyDescent="0.2">
      <c r="A119" s="3" t="s">
        <v>0</v>
      </c>
      <c r="B119" s="3" t="s">
        <v>1</v>
      </c>
      <c r="C119" s="3" t="s">
        <v>171</v>
      </c>
      <c r="D119" s="3" t="s">
        <v>172</v>
      </c>
      <c r="E119" s="3" t="s">
        <v>188</v>
      </c>
      <c r="F119" s="3" t="s">
        <v>184</v>
      </c>
      <c r="G119" s="3" t="s">
        <v>189</v>
      </c>
      <c r="H119" s="3" t="s">
        <v>6</v>
      </c>
      <c r="I119" s="3" t="s">
        <v>7</v>
      </c>
      <c r="J119" s="4">
        <v>0</v>
      </c>
      <c r="K119" s="4">
        <v>0</v>
      </c>
      <c r="L119" s="4">
        <f t="shared" si="3"/>
        <v>0</v>
      </c>
      <c r="M119" s="4">
        <v>3783763.51</v>
      </c>
      <c r="N119" s="4">
        <f t="shared" si="4"/>
        <v>3783763.51</v>
      </c>
      <c r="O119" s="4">
        <v>0</v>
      </c>
      <c r="P119" s="4">
        <v>0</v>
      </c>
      <c r="Q119" s="4">
        <v>3783763.51</v>
      </c>
    </row>
    <row r="120" spans="1:17" x14ac:dyDescent="0.2">
      <c r="A120" s="3" t="s">
        <v>0</v>
      </c>
      <c r="B120" s="3" t="s">
        <v>1</v>
      </c>
      <c r="C120" s="3" t="s">
        <v>171</v>
      </c>
      <c r="D120" s="3" t="s">
        <v>172</v>
      </c>
      <c r="E120" s="3" t="s">
        <v>188</v>
      </c>
      <c r="F120" s="3" t="s">
        <v>184</v>
      </c>
      <c r="G120" s="3" t="s">
        <v>189</v>
      </c>
      <c r="H120" s="3" t="s">
        <v>176</v>
      </c>
      <c r="I120" s="3" t="s">
        <v>177</v>
      </c>
      <c r="J120" s="4">
        <v>22470359.739999998</v>
      </c>
      <c r="K120" s="4">
        <v>0</v>
      </c>
      <c r="L120" s="4">
        <f t="shared" si="3"/>
        <v>22470359.739999998</v>
      </c>
      <c r="M120" s="4">
        <v>17537264.93</v>
      </c>
      <c r="N120" s="4">
        <f t="shared" si="4"/>
        <v>40007624.670000002</v>
      </c>
      <c r="O120" s="4">
        <v>0</v>
      </c>
      <c r="P120" s="4">
        <v>0</v>
      </c>
      <c r="Q120" s="4">
        <v>40007624.670000002</v>
      </c>
    </row>
    <row r="121" spans="1:17" ht="15.75" thickBot="1" x14ac:dyDescent="0.25">
      <c r="J121" s="6">
        <f>SUM(J114:J120)</f>
        <v>185575586.59</v>
      </c>
      <c r="K121" s="6">
        <f t="shared" ref="K121:Q121" si="5">SUM(K114:K120)</f>
        <v>0</v>
      </c>
      <c r="L121" s="6">
        <f t="shared" si="5"/>
        <v>185575586.59</v>
      </c>
      <c r="M121" s="6">
        <f t="shared" si="5"/>
        <v>176142338.73000002</v>
      </c>
      <c r="N121" s="6">
        <f t="shared" si="5"/>
        <v>361717925.32000005</v>
      </c>
      <c r="O121" s="6">
        <f>SUM(O114:O120)</f>
        <v>69857888.540000007</v>
      </c>
      <c r="P121" s="6">
        <f>SUM(P114:P120)</f>
        <v>64663055.75</v>
      </c>
      <c r="Q121" s="6">
        <f t="shared" si="5"/>
        <v>361717925.32000005</v>
      </c>
    </row>
    <row r="122" spans="1:17" ht="15.75" thickTop="1" x14ac:dyDescent="0.2"/>
  </sheetData>
  <autoFilter ref="A1:R109"/>
  <mergeCells count="1">
    <mergeCell ref="A111:Q1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B27" sqref="B27"/>
    </sheetView>
  </sheetViews>
  <sheetFormatPr baseColWidth="10" defaultRowHeight="15" x14ac:dyDescent="0.2"/>
  <cols>
    <col min="1" max="1" width="51.85546875" style="3" customWidth="1"/>
    <col min="2" max="2" width="18.85546875" style="4" customWidth="1"/>
    <col min="3" max="3" width="19.140625" style="4" customWidth="1"/>
    <col min="4" max="4" width="17.7109375" style="4" customWidth="1"/>
    <col min="5" max="5" width="8.5703125" style="12" customWidth="1"/>
    <col min="6" max="6" width="17.7109375" style="3" customWidth="1"/>
    <col min="7" max="7" width="8.28515625" style="12" customWidth="1"/>
    <col min="8" max="16384" width="11.42578125" style="3"/>
  </cols>
  <sheetData>
    <row r="1" spans="1:9" ht="15.75" thickBot="1" x14ac:dyDescent="0.25"/>
    <row r="2" spans="1:9" ht="48.75" customHeight="1" thickBot="1" x14ac:dyDescent="0.25">
      <c r="A2" s="71" t="s">
        <v>245</v>
      </c>
      <c r="B2" s="72"/>
      <c r="C2" s="72"/>
      <c r="D2" s="72"/>
      <c r="E2" s="72"/>
      <c r="F2" s="72"/>
      <c r="G2" s="73"/>
    </row>
    <row r="4" spans="1:9" ht="25.5" customHeight="1" x14ac:dyDescent="0.2">
      <c r="A4" s="58" t="s">
        <v>216</v>
      </c>
      <c r="B4" s="54" t="s">
        <v>209</v>
      </c>
      <c r="C4" s="54" t="s">
        <v>211</v>
      </c>
      <c r="D4" s="54" t="s">
        <v>210</v>
      </c>
      <c r="E4" s="55" t="s">
        <v>213</v>
      </c>
      <c r="F4" s="55" t="s">
        <v>214</v>
      </c>
      <c r="G4" s="55" t="s">
        <v>215</v>
      </c>
    </row>
    <row r="5" spans="1:9" x14ac:dyDescent="0.2">
      <c r="A5" s="56" t="s">
        <v>4</v>
      </c>
      <c r="B5" s="57">
        <v>140813769.37</v>
      </c>
      <c r="C5" s="57">
        <v>140813769.37</v>
      </c>
      <c r="D5" s="57">
        <v>166819008.78999999</v>
      </c>
      <c r="E5" s="57">
        <v>1.1846782423078885</v>
      </c>
      <c r="F5" s="57">
        <v>166819008.78999999</v>
      </c>
      <c r="G5" s="57">
        <v>1.1846782423078885</v>
      </c>
      <c r="I5" s="35"/>
    </row>
    <row r="6" spans="1:9" x14ac:dyDescent="0.2">
      <c r="A6" s="56" t="s">
        <v>29</v>
      </c>
      <c r="B6" s="57">
        <v>50528110</v>
      </c>
      <c r="C6" s="57">
        <v>50528110</v>
      </c>
      <c r="D6" s="57">
        <v>55628897.799999997</v>
      </c>
      <c r="E6" s="57">
        <v>1.1009495071159399</v>
      </c>
      <c r="F6" s="57">
        <v>55628812.799999997</v>
      </c>
      <c r="G6" s="57">
        <v>1.1009478248840101</v>
      </c>
      <c r="I6" s="35"/>
    </row>
    <row r="7" spans="1:9" x14ac:dyDescent="0.2">
      <c r="A7" s="56" t="s">
        <v>68</v>
      </c>
      <c r="B7" s="57">
        <v>1000000</v>
      </c>
      <c r="C7" s="57">
        <v>1000000</v>
      </c>
      <c r="D7" s="57">
        <v>1479776</v>
      </c>
      <c r="E7" s="57">
        <v>1.479776</v>
      </c>
      <c r="F7" s="57">
        <v>1479776</v>
      </c>
      <c r="G7" s="57">
        <v>1.479776</v>
      </c>
      <c r="I7" s="35"/>
    </row>
    <row r="8" spans="1:9" x14ac:dyDescent="0.2">
      <c r="A8" s="56" t="s">
        <v>71</v>
      </c>
      <c r="B8" s="57">
        <v>32840500</v>
      </c>
      <c r="C8" s="57">
        <v>32840500</v>
      </c>
      <c r="D8" s="57">
        <v>34587684.470000006</v>
      </c>
      <c r="E8" s="57">
        <v>1.0532021275559145</v>
      </c>
      <c r="F8" s="57">
        <v>34583277.07</v>
      </c>
      <c r="G8" s="57">
        <v>1.0530679213166669</v>
      </c>
      <c r="I8" s="35"/>
    </row>
    <row r="9" spans="1:9" x14ac:dyDescent="0.2">
      <c r="A9" s="56" t="s">
        <v>110</v>
      </c>
      <c r="B9" s="57">
        <v>0</v>
      </c>
      <c r="C9" s="57">
        <v>1821675.02</v>
      </c>
      <c r="D9" s="57">
        <v>4763800.53</v>
      </c>
      <c r="E9" s="57">
        <v>2.6150660670529478</v>
      </c>
      <c r="F9" s="57">
        <v>4763800.53</v>
      </c>
      <c r="G9" s="57">
        <v>2.6150660670529478</v>
      </c>
      <c r="I9" s="35"/>
    </row>
    <row r="10" spans="1:9" x14ac:dyDescent="0.2">
      <c r="A10" s="56" t="s">
        <v>113</v>
      </c>
      <c r="B10" s="57">
        <v>2260000</v>
      </c>
      <c r="C10" s="57">
        <v>2260000</v>
      </c>
      <c r="D10" s="57">
        <v>1506640.43</v>
      </c>
      <c r="E10" s="57">
        <v>0.66665505752212384</v>
      </c>
      <c r="F10" s="57">
        <v>1436619.66</v>
      </c>
      <c r="G10" s="57">
        <v>0.63567241592920354</v>
      </c>
      <c r="I10" s="35"/>
    </row>
    <row r="11" spans="1:9" x14ac:dyDescent="0.2">
      <c r="A11" s="56" t="s">
        <v>152</v>
      </c>
      <c r="B11" s="57">
        <v>8112753.7999999998</v>
      </c>
      <c r="C11" s="57">
        <v>8112753.7999999998</v>
      </c>
      <c r="D11" s="57">
        <v>64188.53</v>
      </c>
      <c r="E11" s="57">
        <v>7.9120520087766003E-3</v>
      </c>
      <c r="F11" s="57">
        <v>64188.53</v>
      </c>
      <c r="G11" s="57">
        <v>7.9120520087766003E-3</v>
      </c>
      <c r="I11" s="35"/>
    </row>
    <row r="12" spans="1:9" x14ac:dyDescent="0.2">
      <c r="A12" s="56" t="s">
        <v>157</v>
      </c>
      <c r="B12" s="57">
        <v>304217583.75999999</v>
      </c>
      <c r="C12" s="57">
        <v>304259984.53999996</v>
      </c>
      <c r="D12" s="57">
        <v>154568173.50999999</v>
      </c>
      <c r="E12" s="57">
        <v>0.50801347979980416</v>
      </c>
      <c r="F12" s="57">
        <v>145955921.84999999</v>
      </c>
      <c r="G12" s="57">
        <v>0.47970791187236023</v>
      </c>
      <c r="I12" s="35"/>
    </row>
    <row r="13" spans="1:9" x14ac:dyDescent="0.2">
      <c r="A13" s="56" t="s">
        <v>174</v>
      </c>
      <c r="B13" s="57">
        <v>76143777.180000007</v>
      </c>
      <c r="C13" s="57">
        <v>76143777.180000007</v>
      </c>
      <c r="D13" s="57">
        <v>62262860</v>
      </c>
      <c r="E13" s="57">
        <v>0.81770122662570011</v>
      </c>
      <c r="F13" s="57">
        <v>62262860</v>
      </c>
      <c r="G13" s="57">
        <v>0.81770122662570011</v>
      </c>
      <c r="I13" s="35"/>
    </row>
    <row r="14" spans="1:9" x14ac:dyDescent="0.2">
      <c r="A14" s="56" t="s">
        <v>179</v>
      </c>
      <c r="B14" s="57">
        <v>37140646.75</v>
      </c>
      <c r="C14" s="57">
        <v>37140646.75</v>
      </c>
      <c r="D14" s="57">
        <v>0</v>
      </c>
      <c r="E14" s="57">
        <v>0</v>
      </c>
      <c r="F14" s="57">
        <v>0</v>
      </c>
      <c r="G14" s="57">
        <v>0</v>
      </c>
      <c r="I14" s="35"/>
    </row>
    <row r="15" spans="1:9" x14ac:dyDescent="0.2">
      <c r="A15" s="56" t="s">
        <v>184</v>
      </c>
      <c r="B15" s="57">
        <v>102361185.20999999</v>
      </c>
      <c r="C15" s="57">
        <v>102361185.20999999</v>
      </c>
      <c r="D15" s="57">
        <v>0</v>
      </c>
      <c r="E15" s="57">
        <v>0</v>
      </c>
      <c r="F15" s="57">
        <v>0</v>
      </c>
      <c r="G15" s="57">
        <v>0</v>
      </c>
      <c r="I15" s="35"/>
    </row>
    <row r="16" spans="1:9" ht="18.75" customHeight="1" x14ac:dyDescent="0.2">
      <c r="A16" s="56" t="s">
        <v>202</v>
      </c>
      <c r="B16" s="57">
        <v>755418326.07000017</v>
      </c>
      <c r="C16" s="57">
        <v>757282401.87000012</v>
      </c>
      <c r="D16" s="57">
        <v>481681030.05999994</v>
      </c>
      <c r="E16" s="57">
        <v>0.63606526293303256</v>
      </c>
      <c r="F16" s="57">
        <v>472994265.22999996</v>
      </c>
      <c r="G16" s="57">
        <v>0.62459429145852152</v>
      </c>
    </row>
  </sheetData>
  <mergeCells count="1">
    <mergeCell ref="A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workbookViewId="0">
      <selection activeCell="B27" sqref="B27"/>
    </sheetView>
  </sheetViews>
  <sheetFormatPr baseColWidth="10" defaultRowHeight="15" x14ac:dyDescent="0.25"/>
  <cols>
    <col min="1" max="1" width="11.42578125" style="14"/>
    <col min="2" max="2" width="15.85546875" style="14" customWidth="1"/>
    <col min="3" max="3" width="16" style="14" customWidth="1"/>
    <col min="4" max="4" width="15.85546875" style="14" customWidth="1"/>
    <col min="5" max="5" width="16.28515625" style="14" customWidth="1"/>
    <col min="6" max="6" width="17.28515625" style="14" customWidth="1"/>
    <col min="7" max="7" width="14.140625" style="14" customWidth="1"/>
    <col min="8" max="8" width="11.42578125" style="14"/>
    <col min="9" max="9" width="10.42578125" style="14" customWidth="1"/>
    <col min="10" max="10" width="16.5703125" style="14" bestFit="1" customWidth="1"/>
    <col min="11" max="11" width="17.140625" style="14" bestFit="1" customWidth="1"/>
    <col min="12" max="13" width="16.5703125" style="14" bestFit="1" customWidth="1"/>
    <col min="14" max="16384" width="11.42578125" style="14"/>
  </cols>
  <sheetData>
    <row r="1" spans="2:13" ht="15.75" thickBot="1" x14ac:dyDescent="0.3"/>
    <row r="2" spans="2:13" ht="40.5" customHeight="1" thickBot="1" x14ac:dyDescent="0.3">
      <c r="B2" s="74" t="s">
        <v>243</v>
      </c>
      <c r="C2" s="75"/>
      <c r="D2" s="75"/>
      <c r="E2" s="75"/>
      <c r="F2" s="75"/>
      <c r="G2" s="76"/>
      <c r="H2" s="77" t="s">
        <v>219</v>
      </c>
    </row>
    <row r="3" spans="2:13" ht="60" x14ac:dyDescent="0.25">
      <c r="B3" s="15" t="s">
        <v>220</v>
      </c>
      <c r="C3" s="15" t="s">
        <v>221</v>
      </c>
      <c r="D3" s="15" t="s">
        <v>222</v>
      </c>
      <c r="E3" s="15" t="s">
        <v>223</v>
      </c>
      <c r="F3" s="15" t="s">
        <v>217</v>
      </c>
      <c r="G3" s="15" t="s">
        <v>218</v>
      </c>
      <c r="H3" s="77"/>
    </row>
    <row r="4" spans="2:13" ht="30.75" customHeight="1" x14ac:dyDescent="0.25">
      <c r="B4" s="16">
        <v>729246065.23000002</v>
      </c>
      <c r="C4" s="16">
        <v>528641100.49000001</v>
      </c>
      <c r="D4" s="16">
        <v>320580032.08999997</v>
      </c>
      <c r="E4" s="16">
        <v>472723984.09999996</v>
      </c>
      <c r="F4" s="16">
        <f>AVERAGE(B4:D4)</f>
        <v>526155732.60333329</v>
      </c>
      <c r="G4" s="17">
        <f>+E4/F4</f>
        <v>0.8984487953044592</v>
      </c>
      <c r="J4" s="18">
        <v>876843903.82000005</v>
      </c>
      <c r="K4" s="18">
        <v>580410181.77999997</v>
      </c>
      <c r="L4" s="18">
        <v>308123197.48000002</v>
      </c>
      <c r="M4" s="18">
        <f>AVERAGE(J4:K4)</f>
        <v>728627042.79999995</v>
      </c>
    </row>
    <row r="5" spans="2:13" x14ac:dyDescent="0.25">
      <c r="B5" s="19"/>
      <c r="C5" s="19"/>
      <c r="D5" s="19"/>
      <c r="E5" s="19"/>
      <c r="F5" s="19"/>
    </row>
    <row r="6" spans="2:13" x14ac:dyDescent="0.25">
      <c r="B6" s="19"/>
      <c r="C6" s="19"/>
      <c r="D6" s="19"/>
      <c r="E6" s="19"/>
      <c r="F6" s="19"/>
      <c r="L6" s="20">
        <f>+L4/M4</f>
        <v>0.42288191266677488</v>
      </c>
    </row>
    <row r="7" spans="2:13" x14ac:dyDescent="0.25">
      <c r="J7" s="20">
        <f>+D4/E4</f>
        <v>0.67815478560991427</v>
      </c>
    </row>
    <row r="17" spans="11:11" x14ac:dyDescent="0.25">
      <c r="K17" s="21"/>
    </row>
  </sheetData>
  <mergeCells count="2">
    <mergeCell ref="B2:G2"/>
    <mergeCell ref="H2:H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workbookViewId="0">
      <selection activeCell="B27" sqref="B27"/>
    </sheetView>
  </sheetViews>
  <sheetFormatPr baseColWidth="10" defaultRowHeight="15" x14ac:dyDescent="0.2"/>
  <cols>
    <col min="1" max="1" width="51.85546875" style="3" customWidth="1"/>
    <col min="2" max="4" width="17.7109375" style="4" customWidth="1"/>
    <col min="5" max="5" width="5.85546875" style="12" customWidth="1"/>
    <col min="6" max="6" width="17.7109375" style="4" customWidth="1"/>
    <col min="7" max="7" width="5.85546875" style="12" customWidth="1"/>
    <col min="8" max="16384" width="11.42578125" style="3"/>
  </cols>
  <sheetData>
    <row r="1" spans="1:9" ht="15.75" thickBot="1" x14ac:dyDescent="0.25"/>
    <row r="2" spans="1:9" ht="64.5" customHeight="1" thickBot="1" x14ac:dyDescent="0.25">
      <c r="A2" s="78" t="s">
        <v>244</v>
      </c>
      <c r="B2" s="79"/>
      <c r="C2" s="79"/>
      <c r="D2" s="79"/>
      <c r="E2" s="79"/>
      <c r="F2" s="79"/>
      <c r="G2" s="80"/>
    </row>
    <row r="3" spans="1:9" x14ac:dyDescent="0.2">
      <c r="A3" s="12"/>
      <c r="B3" s="36"/>
      <c r="C3" s="36"/>
      <c r="D3" s="36"/>
      <c r="F3" s="36"/>
    </row>
    <row r="4" spans="1:9" s="13" customFormat="1" ht="30" x14ac:dyDescent="0.2">
      <c r="A4" s="62" t="s">
        <v>216</v>
      </c>
      <c r="B4" s="64" t="s">
        <v>209</v>
      </c>
      <c r="C4" s="64" t="s">
        <v>211</v>
      </c>
      <c r="D4" s="64" t="s">
        <v>224</v>
      </c>
      <c r="E4" s="10" t="s">
        <v>213</v>
      </c>
      <c r="F4" s="64" t="s">
        <v>212</v>
      </c>
      <c r="G4" s="7" t="s">
        <v>215</v>
      </c>
    </row>
    <row r="5" spans="1:9" x14ac:dyDescent="0.2">
      <c r="A5" s="63" t="s">
        <v>4</v>
      </c>
      <c r="B5" s="4">
        <v>140813769.37</v>
      </c>
      <c r="C5" s="4">
        <v>140813769.37</v>
      </c>
      <c r="D5" s="4">
        <v>166819008.78999999</v>
      </c>
      <c r="E5" s="4">
        <v>1.1846782423078885</v>
      </c>
      <c r="F5" s="4">
        <v>166819008.78999999</v>
      </c>
      <c r="G5" s="4">
        <v>1.1846782423078885</v>
      </c>
      <c r="I5" s="12"/>
    </row>
    <row r="6" spans="1:9" x14ac:dyDescent="0.2">
      <c r="A6" s="63" t="s">
        <v>29</v>
      </c>
      <c r="B6" s="4">
        <v>50528110</v>
      </c>
      <c r="C6" s="4">
        <v>50528110</v>
      </c>
      <c r="D6" s="4">
        <v>55628897.799999997</v>
      </c>
      <c r="E6" s="4">
        <v>1.1009495071159399</v>
      </c>
      <c r="F6" s="4">
        <v>55628812.799999997</v>
      </c>
      <c r="G6" s="4">
        <v>1.1009478248840101</v>
      </c>
      <c r="I6" s="12"/>
    </row>
    <row r="7" spans="1:9" x14ac:dyDescent="0.2">
      <c r="A7" s="63" t="s">
        <v>68</v>
      </c>
      <c r="B7" s="4">
        <v>1000000</v>
      </c>
      <c r="C7" s="4">
        <v>1000000</v>
      </c>
      <c r="D7" s="4">
        <v>1479776</v>
      </c>
      <c r="E7" s="4">
        <v>1.479776</v>
      </c>
      <c r="F7" s="4">
        <v>1479776</v>
      </c>
      <c r="G7" s="4">
        <v>1.479776</v>
      </c>
    </row>
    <row r="8" spans="1:9" x14ac:dyDescent="0.2">
      <c r="A8" s="63" t="s">
        <v>71</v>
      </c>
      <c r="B8" s="4">
        <v>32840500</v>
      </c>
      <c r="C8" s="4">
        <v>32840500</v>
      </c>
      <c r="D8" s="4">
        <v>34587684.470000006</v>
      </c>
      <c r="E8" s="4">
        <v>1.0532021275559145</v>
      </c>
      <c r="F8" s="4">
        <v>34583277.07</v>
      </c>
      <c r="G8" s="4">
        <v>1.0530679213166669</v>
      </c>
    </row>
    <row r="9" spans="1:9" x14ac:dyDescent="0.2">
      <c r="A9" s="63" t="s">
        <v>110</v>
      </c>
      <c r="B9" s="4">
        <v>0</v>
      </c>
      <c r="C9" s="4">
        <v>1821675.02</v>
      </c>
      <c r="D9" s="4">
        <v>4763800.53</v>
      </c>
      <c r="E9" s="4">
        <v>2.6150660670529478</v>
      </c>
      <c r="F9" s="4">
        <v>4763800.53</v>
      </c>
      <c r="G9" s="4">
        <v>2.6150660670529478</v>
      </c>
    </row>
    <row r="10" spans="1:9" x14ac:dyDescent="0.2">
      <c r="A10" s="63" t="s">
        <v>113</v>
      </c>
      <c r="B10" s="4">
        <v>2260000</v>
      </c>
      <c r="C10" s="4">
        <v>2260000</v>
      </c>
      <c r="D10" s="4">
        <v>1506640.43</v>
      </c>
      <c r="E10" s="4">
        <v>0.66665505752212384</v>
      </c>
      <c r="F10" s="4">
        <v>1436619.66</v>
      </c>
      <c r="G10" s="4">
        <v>0.63567241592920354</v>
      </c>
      <c r="I10" s="12"/>
    </row>
    <row r="11" spans="1:9" x14ac:dyDescent="0.2">
      <c r="A11" s="63" t="s">
        <v>152</v>
      </c>
      <c r="B11" s="4">
        <v>8112753.7999999998</v>
      </c>
      <c r="C11" s="4">
        <v>8112753.7999999998</v>
      </c>
      <c r="D11" s="4">
        <v>64188.53</v>
      </c>
      <c r="E11" s="4">
        <v>7.9120520087766003E-3</v>
      </c>
      <c r="F11" s="4">
        <v>64188.53</v>
      </c>
      <c r="G11" s="4">
        <v>7.9120520087766003E-3</v>
      </c>
    </row>
    <row r="12" spans="1:9" x14ac:dyDescent="0.2">
      <c r="A12" s="63" t="s">
        <v>157</v>
      </c>
      <c r="B12" s="4">
        <v>295035328.06999999</v>
      </c>
      <c r="C12" s="4">
        <v>295077728.84999996</v>
      </c>
      <c r="D12" s="4">
        <v>146973144.97</v>
      </c>
      <c r="E12" s="4">
        <v>0.49808281208749727</v>
      </c>
      <c r="F12" s="4">
        <v>143555726.09999999</v>
      </c>
      <c r="G12" s="4">
        <v>0.48650139290239425</v>
      </c>
    </row>
    <row r="13" spans="1:9" x14ac:dyDescent="0.2">
      <c r="A13" s="63" t="s">
        <v>179</v>
      </c>
      <c r="B13" s="4">
        <v>18000000</v>
      </c>
      <c r="C13" s="4">
        <v>18000000</v>
      </c>
      <c r="D13" s="4">
        <v>0</v>
      </c>
      <c r="E13" s="4">
        <v>0</v>
      </c>
      <c r="F13" s="4">
        <v>0</v>
      </c>
      <c r="G13" s="4">
        <v>0</v>
      </c>
    </row>
    <row r="14" spans="1:9" x14ac:dyDescent="0.2">
      <c r="A14" s="63" t="s">
        <v>184</v>
      </c>
      <c r="B14" s="4">
        <v>21252278.239999998</v>
      </c>
      <c r="C14" s="4">
        <v>21252278.239999998</v>
      </c>
      <c r="D14" s="4">
        <v>0</v>
      </c>
      <c r="E14" s="4">
        <v>0</v>
      </c>
      <c r="F14" s="4">
        <v>0</v>
      </c>
      <c r="G14" s="4">
        <v>0</v>
      </c>
    </row>
    <row r="15" spans="1:9" x14ac:dyDescent="0.2">
      <c r="A15" s="63" t="s">
        <v>202</v>
      </c>
      <c r="B15" s="4">
        <v>569842739.48000002</v>
      </c>
      <c r="C15" s="4">
        <v>571706815.27999997</v>
      </c>
      <c r="D15" s="4">
        <v>411823141.51999998</v>
      </c>
      <c r="E15" s="4">
        <v>0.72033974497628639</v>
      </c>
      <c r="F15" s="4">
        <v>408331209.47999996</v>
      </c>
      <c r="G15" s="4">
        <v>0.71423183800951406</v>
      </c>
    </row>
    <row r="16" spans="1:9" ht="18" customHeight="1" x14ac:dyDescent="0.2">
      <c r="A16"/>
      <c r="B16" s="37"/>
      <c r="C16" s="37"/>
      <c r="D16" s="37"/>
      <c r="E16" s="11"/>
      <c r="F16" s="37"/>
      <c r="G16" s="11"/>
    </row>
    <row r="17" spans="1:2" x14ac:dyDescent="0.2">
      <c r="A17" s="22" t="s">
        <v>216</v>
      </c>
      <c r="B17" s="23" t="s">
        <v>215</v>
      </c>
    </row>
    <row r="18" spans="1:2" x14ac:dyDescent="0.2">
      <c r="A18" s="3" t="s">
        <v>4</v>
      </c>
      <c r="B18" s="12">
        <v>1.1846782423078885</v>
      </c>
    </row>
    <row r="19" spans="1:2" x14ac:dyDescent="0.2">
      <c r="A19" s="3" t="s">
        <v>29</v>
      </c>
      <c r="B19" s="12">
        <v>1.1009478248840101</v>
      </c>
    </row>
    <row r="20" spans="1:2" x14ac:dyDescent="0.2">
      <c r="A20" s="3" t="s">
        <v>68</v>
      </c>
      <c r="B20" s="12">
        <v>1.479776</v>
      </c>
    </row>
    <row r="21" spans="1:2" x14ac:dyDescent="0.2">
      <c r="A21" s="3" t="s">
        <v>71</v>
      </c>
      <c r="B21" s="12">
        <v>1.0530679213166669</v>
      </c>
    </row>
    <row r="22" spans="1:2" x14ac:dyDescent="0.2">
      <c r="A22" s="3" t="s">
        <v>110</v>
      </c>
      <c r="B22" s="12">
        <v>2.6150660670529478</v>
      </c>
    </row>
    <row r="23" spans="1:2" x14ac:dyDescent="0.2">
      <c r="A23" s="3" t="s">
        <v>113</v>
      </c>
      <c r="B23" s="12">
        <v>0.63567241592920354</v>
      </c>
    </row>
    <row r="24" spans="1:2" x14ac:dyDescent="0.2">
      <c r="A24" s="3" t="s">
        <v>157</v>
      </c>
      <c r="B24" s="12">
        <v>0.48650139290239425</v>
      </c>
    </row>
  </sheetData>
  <mergeCells count="1">
    <mergeCell ref="A2:G2"/>
  </mergeCell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B27" sqref="B27"/>
    </sheetView>
  </sheetViews>
  <sheetFormatPr baseColWidth="10" defaultRowHeight="12.75" x14ac:dyDescent="0.2"/>
  <cols>
    <col min="1" max="1" width="51.85546875" customWidth="1"/>
    <col min="2" max="2" width="18.85546875" style="24" customWidth="1"/>
    <col min="3" max="3" width="19.140625" style="24" customWidth="1"/>
    <col min="4" max="4" width="17.7109375" style="24" customWidth="1"/>
    <col min="5" max="5" width="19.7109375" style="24" customWidth="1"/>
    <col min="6" max="6" width="17.140625" style="11" customWidth="1"/>
  </cols>
  <sheetData>
    <row r="1" spans="1:9" ht="13.5" thickBot="1" x14ac:dyDescent="0.25"/>
    <row r="2" spans="1:9" ht="51" customHeight="1" thickBot="1" x14ac:dyDescent="0.25">
      <c r="A2" s="71" t="s">
        <v>225</v>
      </c>
      <c r="B2" s="72"/>
      <c r="C2" s="72"/>
      <c r="D2" s="72"/>
      <c r="E2" s="72"/>
      <c r="F2" s="73"/>
    </row>
    <row r="4" spans="1:9" ht="45" x14ac:dyDescent="0.2">
      <c r="A4" s="53" t="s">
        <v>216</v>
      </c>
      <c r="B4" s="54" t="s">
        <v>209</v>
      </c>
      <c r="C4" s="54" t="s">
        <v>211</v>
      </c>
      <c r="D4" s="54" t="s">
        <v>226</v>
      </c>
      <c r="E4" s="54" t="s">
        <v>227</v>
      </c>
      <c r="F4" s="61" t="s">
        <v>254</v>
      </c>
      <c r="G4" s="3"/>
      <c r="H4" s="3"/>
      <c r="I4" s="3"/>
    </row>
    <row r="5" spans="1:9" ht="15" x14ac:dyDescent="0.2">
      <c r="A5" s="56" t="s">
        <v>4</v>
      </c>
      <c r="B5" s="59">
        <v>140813769.37</v>
      </c>
      <c r="C5" s="59">
        <v>140813769.37</v>
      </c>
      <c r="D5" s="59">
        <v>33314248.549999993</v>
      </c>
      <c r="E5" s="59">
        <v>174128017.91999999</v>
      </c>
      <c r="F5" s="60">
        <v>0.23658374247808114</v>
      </c>
      <c r="G5" s="3"/>
      <c r="H5" s="3"/>
      <c r="I5" s="3"/>
    </row>
    <row r="6" spans="1:9" ht="15" x14ac:dyDescent="0.2">
      <c r="A6" s="56" t="s">
        <v>29</v>
      </c>
      <c r="B6" s="59">
        <v>50528110</v>
      </c>
      <c r="C6" s="59">
        <v>50528110</v>
      </c>
      <c r="D6" s="59">
        <v>23199239.439999998</v>
      </c>
      <c r="E6" s="59">
        <v>73727349.439999998</v>
      </c>
      <c r="F6" s="60">
        <v>0.45913530983050815</v>
      </c>
      <c r="G6" s="3"/>
      <c r="H6" s="3"/>
      <c r="I6" s="3"/>
    </row>
    <row r="7" spans="1:9" ht="15" x14ac:dyDescent="0.2">
      <c r="A7" s="56" t="s">
        <v>68</v>
      </c>
      <c r="B7" s="59">
        <v>1000000</v>
      </c>
      <c r="C7" s="59">
        <v>1000000</v>
      </c>
      <c r="D7" s="59">
        <v>400145</v>
      </c>
      <c r="E7" s="59">
        <v>1400145</v>
      </c>
      <c r="F7" s="60">
        <v>0.40014499999999997</v>
      </c>
      <c r="G7" s="3"/>
      <c r="H7" s="3"/>
      <c r="I7" s="3"/>
    </row>
    <row r="8" spans="1:9" ht="15" x14ac:dyDescent="0.2">
      <c r="A8" s="56" t="s">
        <v>71</v>
      </c>
      <c r="B8" s="59">
        <v>32840500</v>
      </c>
      <c r="C8" s="59">
        <v>32840500</v>
      </c>
      <c r="D8" s="59">
        <v>4468822.46</v>
      </c>
      <c r="E8" s="59">
        <v>37309322.460000001</v>
      </c>
      <c r="F8" s="60">
        <v>0.13607656582573346</v>
      </c>
      <c r="G8" s="3"/>
      <c r="H8" s="12"/>
      <c r="I8" s="3"/>
    </row>
    <row r="9" spans="1:9" ht="15" x14ac:dyDescent="0.2">
      <c r="A9" s="56" t="s">
        <v>110</v>
      </c>
      <c r="B9" s="59">
        <v>0</v>
      </c>
      <c r="C9" s="59">
        <v>1821675.02</v>
      </c>
      <c r="D9" s="59">
        <v>2942125.51</v>
      </c>
      <c r="E9" s="59">
        <v>4763800.53</v>
      </c>
      <c r="F9" s="60">
        <v>1.6150660670529478</v>
      </c>
      <c r="G9" s="3"/>
      <c r="H9" s="3"/>
      <c r="I9" s="3"/>
    </row>
    <row r="10" spans="1:9" ht="15" x14ac:dyDescent="0.2">
      <c r="A10" s="56" t="s">
        <v>113</v>
      </c>
      <c r="B10" s="59">
        <v>2260000</v>
      </c>
      <c r="C10" s="59">
        <v>2260000</v>
      </c>
      <c r="D10" s="59">
        <v>238710.68999999997</v>
      </c>
      <c r="E10" s="59">
        <v>2498710.69</v>
      </c>
      <c r="F10" s="60">
        <v>0.10562419911504424</v>
      </c>
      <c r="G10" s="3"/>
      <c r="H10" s="3"/>
      <c r="I10" s="3"/>
    </row>
    <row r="11" spans="1:9" ht="15" x14ac:dyDescent="0.2">
      <c r="A11" s="56" t="s">
        <v>152</v>
      </c>
      <c r="B11" s="59">
        <v>8112753.7999999998</v>
      </c>
      <c r="C11" s="59">
        <v>8112753.7999999998</v>
      </c>
      <c r="D11" s="59">
        <v>-8104605.0299999993</v>
      </c>
      <c r="E11" s="59">
        <v>8148.7699999999995</v>
      </c>
      <c r="F11" s="60">
        <v>-0.99899556054566818</v>
      </c>
      <c r="G11" s="3"/>
      <c r="H11" s="3"/>
      <c r="I11" s="3"/>
    </row>
    <row r="12" spans="1:9" ht="15" x14ac:dyDescent="0.2">
      <c r="A12" s="56" t="s">
        <v>157</v>
      </c>
      <c r="B12" s="59">
        <v>304217583.75999999</v>
      </c>
      <c r="C12" s="59">
        <v>304259984.53999996</v>
      </c>
      <c r="D12" s="59">
        <v>2123177.46</v>
      </c>
      <c r="E12" s="59">
        <v>306383162</v>
      </c>
      <c r="F12" s="60">
        <v>6.9781685659714926E-3</v>
      </c>
      <c r="G12" s="3"/>
      <c r="H12" s="3"/>
      <c r="I12" s="3"/>
    </row>
    <row r="13" spans="1:9" ht="15" x14ac:dyDescent="0.2">
      <c r="A13" s="56" t="s">
        <v>174</v>
      </c>
      <c r="B13" s="59">
        <v>76143777.180000007</v>
      </c>
      <c r="C13" s="59">
        <v>76143777.180000007</v>
      </c>
      <c r="D13" s="59">
        <v>14979952.209999993</v>
      </c>
      <c r="E13" s="59">
        <v>91123729.390000001</v>
      </c>
      <c r="F13" s="60">
        <v>0.19673245490026256</v>
      </c>
      <c r="G13" s="3"/>
      <c r="H13" s="3"/>
      <c r="I13" s="3"/>
    </row>
    <row r="14" spans="1:9" ht="15" x14ac:dyDescent="0.2">
      <c r="A14" s="56" t="s">
        <v>179</v>
      </c>
      <c r="B14" s="59">
        <v>37140646.75</v>
      </c>
      <c r="C14" s="59">
        <v>37140646.75</v>
      </c>
      <c r="D14" s="59">
        <v>54465311.259999998</v>
      </c>
      <c r="E14" s="59">
        <v>91605958.00999999</v>
      </c>
      <c r="F14" s="60">
        <v>1.4664610346345139</v>
      </c>
      <c r="G14" s="3"/>
      <c r="H14" s="3"/>
      <c r="I14" s="3"/>
    </row>
    <row r="15" spans="1:9" ht="15" x14ac:dyDescent="0.2">
      <c r="A15" s="56" t="s">
        <v>184</v>
      </c>
      <c r="B15" s="59">
        <v>102361185.20999999</v>
      </c>
      <c r="C15" s="59">
        <v>102361185.20999999</v>
      </c>
      <c r="D15" s="59">
        <v>150780026.98000002</v>
      </c>
      <c r="E15" s="59">
        <v>253141212.19</v>
      </c>
      <c r="F15" s="60">
        <v>1.4730195500439538</v>
      </c>
      <c r="G15" s="3"/>
      <c r="H15" s="3"/>
      <c r="I15" s="3"/>
    </row>
    <row r="16" spans="1:9" ht="20.25" customHeight="1" x14ac:dyDescent="0.2">
      <c r="A16" s="56" t="s">
        <v>202</v>
      </c>
      <c r="B16" s="59">
        <v>755418326.07000017</v>
      </c>
      <c r="C16" s="59">
        <v>757282401.87000012</v>
      </c>
      <c r="D16" s="59">
        <v>278807154.52999997</v>
      </c>
      <c r="E16" s="59">
        <v>1036089556.3999999</v>
      </c>
      <c r="F16" s="60">
        <v>0.36816800950547085</v>
      </c>
      <c r="G16" s="3"/>
      <c r="H16" s="3"/>
      <c r="I16" s="3"/>
    </row>
    <row r="17" spans="1:9" ht="15" x14ac:dyDescent="0.2">
      <c r="A17" s="3"/>
      <c r="B17" s="25"/>
      <c r="C17" s="25"/>
      <c r="D17" s="25"/>
      <c r="E17" s="25"/>
      <c r="F17" s="12"/>
      <c r="G17" s="3"/>
      <c r="H17" s="3"/>
      <c r="I17" s="3"/>
    </row>
  </sheetData>
  <mergeCells count="1">
    <mergeCell ref="A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zoomScale="90" zoomScaleNormal="90" workbookViewId="0">
      <pane ySplit="4" topLeftCell="A5" activePane="bottomLeft" state="frozen"/>
      <selection activeCell="B27" sqref="B27"/>
      <selection pane="bottomLeft" activeCell="B27" sqref="B27"/>
    </sheetView>
  </sheetViews>
  <sheetFormatPr baseColWidth="10" defaultRowHeight="15" x14ac:dyDescent="0.2"/>
  <cols>
    <col min="1" max="1" width="51.85546875" style="3" customWidth="1"/>
    <col min="2" max="2" width="19.140625" style="4" customWidth="1"/>
    <col min="3" max="3" width="19.28515625" style="4" customWidth="1"/>
    <col min="4" max="4" width="17.7109375" style="4" customWidth="1"/>
    <col min="5" max="5" width="25.7109375" style="4" customWidth="1"/>
    <col min="6" max="6" width="17.140625" style="12" customWidth="1"/>
    <col min="7" max="7" width="36.7109375" style="3" bestFit="1" customWidth="1"/>
    <col min="8" max="16384" width="11.42578125" style="3"/>
  </cols>
  <sheetData>
    <row r="1" spans="1:9" ht="15.75" thickBot="1" x14ac:dyDescent="0.25"/>
    <row r="2" spans="1:9" ht="64.5" customHeight="1" thickBot="1" x14ac:dyDescent="0.25">
      <c r="A2" s="71" t="s">
        <v>246</v>
      </c>
      <c r="B2" s="72"/>
      <c r="C2" s="72"/>
      <c r="D2" s="72"/>
      <c r="E2" s="72"/>
      <c r="F2" s="73"/>
    </row>
    <row r="4" spans="1:9" s="7" customFormat="1" ht="47.25" customHeight="1" x14ac:dyDescent="0.2">
      <c r="A4" s="65" t="s">
        <v>216</v>
      </c>
      <c r="B4" s="64" t="s">
        <v>209</v>
      </c>
      <c r="C4" s="64" t="s">
        <v>211</v>
      </c>
      <c r="D4" s="64" t="s">
        <v>226</v>
      </c>
      <c r="E4" s="64" t="s">
        <v>227</v>
      </c>
      <c r="F4" s="64" t="s">
        <v>255</v>
      </c>
      <c r="G4"/>
    </row>
    <row r="5" spans="1:9" x14ac:dyDescent="0.2">
      <c r="A5" s="63" t="s">
        <v>4</v>
      </c>
      <c r="B5" s="4">
        <v>140813769.37</v>
      </c>
      <c r="C5" s="4">
        <v>140813769.37</v>
      </c>
      <c r="D5" s="4">
        <v>33314248.549999993</v>
      </c>
      <c r="E5" s="4">
        <v>174128017.91999999</v>
      </c>
      <c r="F5" s="4">
        <v>0.23658374247808114</v>
      </c>
      <c r="G5"/>
    </row>
    <row r="6" spans="1:9" x14ac:dyDescent="0.2">
      <c r="A6" s="63" t="s">
        <v>29</v>
      </c>
      <c r="B6" s="4">
        <v>50528110</v>
      </c>
      <c r="C6" s="4">
        <v>50528110</v>
      </c>
      <c r="D6" s="4">
        <v>23199239.439999998</v>
      </c>
      <c r="E6" s="4">
        <v>73727349.439999998</v>
      </c>
      <c r="F6" s="4">
        <v>0.45913530983050815</v>
      </c>
      <c r="G6"/>
    </row>
    <row r="7" spans="1:9" x14ac:dyDescent="0.2">
      <c r="A7" s="63" t="s">
        <v>68</v>
      </c>
      <c r="B7" s="4">
        <v>1000000</v>
      </c>
      <c r="C7" s="4">
        <v>1000000</v>
      </c>
      <c r="D7" s="4">
        <v>400145</v>
      </c>
      <c r="E7" s="4">
        <v>1400145</v>
      </c>
      <c r="F7" s="4">
        <v>0.40014499999999997</v>
      </c>
      <c r="G7"/>
    </row>
    <row r="8" spans="1:9" x14ac:dyDescent="0.2">
      <c r="A8" s="63" t="s">
        <v>71</v>
      </c>
      <c r="B8" s="4">
        <v>32840500</v>
      </c>
      <c r="C8" s="4">
        <v>32840500</v>
      </c>
      <c r="D8" s="4">
        <v>4468822.46</v>
      </c>
      <c r="E8" s="4">
        <v>37309322.460000001</v>
      </c>
      <c r="F8" s="4">
        <v>0.13607656582573346</v>
      </c>
      <c r="G8"/>
    </row>
    <row r="9" spans="1:9" x14ac:dyDescent="0.2">
      <c r="A9" s="63" t="s">
        <v>110</v>
      </c>
      <c r="B9" s="4">
        <v>0</v>
      </c>
      <c r="C9" s="4">
        <v>1821675.02</v>
      </c>
      <c r="D9" s="4">
        <v>2942125.51</v>
      </c>
      <c r="E9" s="4">
        <v>4763800.53</v>
      </c>
      <c r="F9" s="4">
        <v>1.6150660670529478</v>
      </c>
      <c r="G9"/>
    </row>
    <row r="10" spans="1:9" x14ac:dyDescent="0.2">
      <c r="A10" s="63" t="s">
        <v>113</v>
      </c>
      <c r="B10" s="4">
        <v>2260000</v>
      </c>
      <c r="C10" s="4">
        <v>2260000</v>
      </c>
      <c r="D10" s="4">
        <v>238710.68999999997</v>
      </c>
      <c r="E10" s="4">
        <v>2498710.69</v>
      </c>
      <c r="F10" s="4">
        <v>0.10562419911504424</v>
      </c>
      <c r="G10"/>
    </row>
    <row r="11" spans="1:9" x14ac:dyDescent="0.2">
      <c r="A11" s="63" t="s">
        <v>152</v>
      </c>
      <c r="B11" s="4">
        <v>8112753.7999999998</v>
      </c>
      <c r="C11" s="4">
        <v>8112753.7999999998</v>
      </c>
      <c r="D11" s="4">
        <v>-8104605.0299999993</v>
      </c>
      <c r="E11" s="4">
        <v>8148.7699999999995</v>
      </c>
      <c r="F11" s="4">
        <v>-0.99899556054566818</v>
      </c>
      <c r="G11"/>
    </row>
    <row r="12" spans="1:9" x14ac:dyDescent="0.2">
      <c r="A12" s="63" t="s">
        <v>157</v>
      </c>
      <c r="B12" s="4">
        <v>295035328.06999999</v>
      </c>
      <c r="C12" s="4">
        <v>295077728.84999996</v>
      </c>
      <c r="D12" s="4">
        <v>791957.41000000015</v>
      </c>
      <c r="E12" s="4">
        <v>295869686.25999999</v>
      </c>
      <c r="F12" s="4">
        <v>2.6838942169118579E-3</v>
      </c>
      <c r="G12"/>
      <c r="H12" s="44">
        <f>+GETPIVOTDATA(" Codificado con Reforma Presupuestaria 2021",$A$4,"Partida - Descripción","28 TRANSFERENCIAS Y DONACIONES DE CAPITAL E INVERS")/GETPIVOTDATA(" Codificado Actual ",$A$4,"Partida - Descripción","28 TRANSFERENCIAS Y DONACIONES DE CAPITAL E INVERS")</f>
        <v>1.0026838942169118</v>
      </c>
      <c r="I12" s="12"/>
    </row>
    <row r="13" spans="1:9" x14ac:dyDescent="0.2">
      <c r="A13" s="63" t="s">
        <v>179</v>
      </c>
      <c r="B13" s="4">
        <v>18000000</v>
      </c>
      <c r="C13" s="4">
        <v>18000000</v>
      </c>
      <c r="D13" s="4">
        <v>53716167.859999999</v>
      </c>
      <c r="E13" s="4">
        <v>71716167.859999999</v>
      </c>
      <c r="F13" s="4">
        <v>2.9842315477777777</v>
      </c>
      <c r="G13"/>
    </row>
    <row r="14" spans="1:9" x14ac:dyDescent="0.2">
      <c r="A14" s="63" t="s">
        <v>184</v>
      </c>
      <c r="B14" s="4">
        <v>21252278.239999998</v>
      </c>
      <c r="C14" s="4">
        <v>21252278.239999998</v>
      </c>
      <c r="D14" s="4">
        <v>-8301996.0899999999</v>
      </c>
      <c r="E14" s="4">
        <v>12950282.15</v>
      </c>
      <c r="F14" s="4">
        <v>-0.3906402878903773</v>
      </c>
      <c r="G14"/>
    </row>
    <row r="15" spans="1:9" ht="20.25" customHeight="1" x14ac:dyDescent="0.2">
      <c r="A15" s="63" t="s">
        <v>202</v>
      </c>
      <c r="B15" s="4">
        <v>569842739.48000002</v>
      </c>
      <c r="C15" s="4">
        <v>571706815.27999997</v>
      </c>
      <c r="D15" s="4">
        <v>102664815.79999998</v>
      </c>
      <c r="E15" s="4">
        <v>674371631.07999992</v>
      </c>
      <c r="F15" s="4">
        <v>0.1795759872999218</v>
      </c>
      <c r="G15"/>
    </row>
    <row r="16" spans="1:9" ht="17.25" customHeight="1" x14ac:dyDescent="0.2">
      <c r="A16"/>
      <c r="B16"/>
      <c r="C16"/>
      <c r="D16"/>
      <c r="E16"/>
      <c r="F16" s="11"/>
    </row>
    <row r="17" spans="1:7" ht="15.75" thickBot="1" x14ac:dyDescent="0.25"/>
    <row r="18" spans="1:7" ht="49.5" customHeight="1" thickBot="1" x14ac:dyDescent="0.25">
      <c r="A18" s="71" t="s">
        <v>228</v>
      </c>
      <c r="B18" s="72"/>
      <c r="C18" s="72"/>
      <c r="D18" s="72"/>
      <c r="E18" s="72"/>
      <c r="F18" s="73"/>
    </row>
    <row r="20" spans="1:7" ht="45" x14ac:dyDescent="0.2">
      <c r="A20" s="65" t="s">
        <v>216</v>
      </c>
      <c r="B20" s="64" t="s">
        <v>209</v>
      </c>
      <c r="C20" s="64" t="s">
        <v>211</v>
      </c>
      <c r="D20" s="64" t="s">
        <v>226</v>
      </c>
      <c r="E20" s="64" t="s">
        <v>227</v>
      </c>
      <c r="F20" s="10" t="s">
        <v>255</v>
      </c>
      <c r="G20"/>
    </row>
    <row r="21" spans="1:7" x14ac:dyDescent="0.2">
      <c r="A21" s="63" t="s">
        <v>4</v>
      </c>
      <c r="B21" s="4">
        <v>140813769.37</v>
      </c>
      <c r="C21" s="4">
        <v>140813769.37</v>
      </c>
      <c r="D21" s="4">
        <v>33314248.549999993</v>
      </c>
      <c r="E21" s="4">
        <v>174128017.91999999</v>
      </c>
      <c r="F21" s="4">
        <v>0.23658374247808114</v>
      </c>
      <c r="G21"/>
    </row>
    <row r="22" spans="1:7" x14ac:dyDescent="0.2">
      <c r="A22" s="66" t="s">
        <v>5</v>
      </c>
      <c r="B22" s="4">
        <v>12000000</v>
      </c>
      <c r="C22" s="4">
        <v>12000000</v>
      </c>
      <c r="D22" s="4">
        <v>3447594.2</v>
      </c>
      <c r="E22" s="4">
        <v>15447594.199999999</v>
      </c>
      <c r="F22" s="4">
        <v>0.2872995166666667</v>
      </c>
      <c r="G22"/>
    </row>
    <row r="23" spans="1:7" x14ac:dyDescent="0.2">
      <c r="A23" s="66" t="s">
        <v>9</v>
      </c>
      <c r="B23" s="4">
        <v>53079994.140000001</v>
      </c>
      <c r="C23" s="4">
        <v>53079994.140000001</v>
      </c>
      <c r="D23" s="4">
        <v>9760180.0399999991</v>
      </c>
      <c r="E23" s="4">
        <v>62840174.18</v>
      </c>
      <c r="F23" s="4">
        <v>0.18387681080478732</v>
      </c>
      <c r="G23"/>
    </row>
    <row r="24" spans="1:7" x14ac:dyDescent="0.2">
      <c r="A24" s="66" t="s">
        <v>11</v>
      </c>
      <c r="B24" s="4">
        <v>2500000</v>
      </c>
      <c r="C24" s="4">
        <v>2500000</v>
      </c>
      <c r="D24" s="4">
        <v>1537287.6</v>
      </c>
      <c r="E24" s="4">
        <v>4037287.6</v>
      </c>
      <c r="F24" s="4">
        <v>0.61491504000000008</v>
      </c>
      <c r="G24"/>
    </row>
    <row r="25" spans="1:7" x14ac:dyDescent="0.2">
      <c r="A25" s="66" t="s">
        <v>13</v>
      </c>
      <c r="B25" s="4">
        <v>0</v>
      </c>
      <c r="C25" s="4">
        <v>0</v>
      </c>
      <c r="D25" s="4">
        <v>7.26</v>
      </c>
      <c r="E25" s="4">
        <v>7.26</v>
      </c>
      <c r="F25" s="4">
        <v>0</v>
      </c>
      <c r="G25"/>
    </row>
    <row r="26" spans="1:7" x14ac:dyDescent="0.2">
      <c r="A26" s="66" t="s">
        <v>15</v>
      </c>
      <c r="B26" s="4">
        <v>3000000</v>
      </c>
      <c r="C26" s="4">
        <v>3000000</v>
      </c>
      <c r="D26" s="4">
        <v>1119995</v>
      </c>
      <c r="E26" s="4">
        <v>4119995</v>
      </c>
      <c r="F26" s="4">
        <v>0.37333166666666667</v>
      </c>
      <c r="G26"/>
    </row>
    <row r="27" spans="1:7" x14ac:dyDescent="0.2">
      <c r="A27" s="66" t="s">
        <v>17</v>
      </c>
      <c r="B27" s="4">
        <v>10000000</v>
      </c>
      <c r="C27" s="4">
        <v>10000000</v>
      </c>
      <c r="D27" s="4">
        <v>2367208.9700000002</v>
      </c>
      <c r="E27" s="4">
        <v>12367208.970000001</v>
      </c>
      <c r="F27" s="4">
        <v>0.23672089700000001</v>
      </c>
      <c r="G27"/>
    </row>
    <row r="28" spans="1:7" x14ac:dyDescent="0.2">
      <c r="A28" s="66" t="s">
        <v>19</v>
      </c>
      <c r="B28" s="4">
        <v>27521775.23</v>
      </c>
      <c r="C28" s="4">
        <v>27521775.23</v>
      </c>
      <c r="D28" s="4">
        <v>3624229.13</v>
      </c>
      <c r="E28" s="4">
        <v>31146004.359999999</v>
      </c>
      <c r="F28" s="4">
        <v>0.13168587780810823</v>
      </c>
      <c r="G28"/>
    </row>
    <row r="29" spans="1:7" x14ac:dyDescent="0.2">
      <c r="A29" s="66" t="s">
        <v>21</v>
      </c>
      <c r="B29" s="4">
        <v>1000000</v>
      </c>
      <c r="C29" s="4">
        <v>1000000</v>
      </c>
      <c r="D29" s="4">
        <v>-685461.67</v>
      </c>
      <c r="E29" s="4">
        <v>314538.33</v>
      </c>
      <c r="F29" s="4">
        <v>-0.68546167000000002</v>
      </c>
      <c r="G29"/>
    </row>
    <row r="30" spans="1:7" x14ac:dyDescent="0.2">
      <c r="A30" s="66" t="s">
        <v>23</v>
      </c>
      <c r="B30" s="4">
        <v>31700000</v>
      </c>
      <c r="C30" s="4">
        <v>31700000</v>
      </c>
      <c r="D30" s="4">
        <v>12154208.02</v>
      </c>
      <c r="E30" s="4">
        <v>43854208.020000003</v>
      </c>
      <c r="F30" s="4">
        <v>0.38341350220820186</v>
      </c>
      <c r="G30"/>
    </row>
    <row r="31" spans="1:7" x14ac:dyDescent="0.2">
      <c r="A31" s="66" t="s">
        <v>25</v>
      </c>
      <c r="B31" s="4">
        <v>12000</v>
      </c>
      <c r="C31" s="4">
        <v>12000</v>
      </c>
      <c r="D31" s="4">
        <v>-11000</v>
      </c>
      <c r="E31" s="4">
        <v>1000</v>
      </c>
      <c r="F31" s="4">
        <v>-0.91666666666666663</v>
      </c>
      <c r="G31"/>
    </row>
    <row r="32" spans="1:7" x14ac:dyDescent="0.2">
      <c r="A32" s="63" t="s">
        <v>29</v>
      </c>
      <c r="B32" s="4">
        <v>50528110</v>
      </c>
      <c r="C32" s="4">
        <v>50528110</v>
      </c>
      <c r="D32" s="4">
        <v>23199239.439999998</v>
      </c>
      <c r="E32" s="4">
        <v>73727349.439999998</v>
      </c>
      <c r="F32" s="4">
        <v>0.45913530983050815</v>
      </c>
      <c r="G32"/>
    </row>
    <row r="33" spans="1:7" x14ac:dyDescent="0.2">
      <c r="A33" s="66" t="s">
        <v>30</v>
      </c>
      <c r="B33" s="4">
        <v>165000</v>
      </c>
      <c r="C33" s="4">
        <v>165000</v>
      </c>
      <c r="D33" s="4">
        <v>-100000</v>
      </c>
      <c r="E33" s="4">
        <v>65000</v>
      </c>
      <c r="F33" s="4">
        <v>-0.60606060606060608</v>
      </c>
      <c r="G33"/>
    </row>
    <row r="34" spans="1:7" x14ac:dyDescent="0.2">
      <c r="A34" s="66" t="s">
        <v>34</v>
      </c>
      <c r="B34" s="4">
        <v>1100000</v>
      </c>
      <c r="C34" s="4">
        <v>1100000</v>
      </c>
      <c r="D34" s="4">
        <v>-88873.1</v>
      </c>
      <c r="E34" s="4">
        <v>1011126.9</v>
      </c>
      <c r="F34" s="4">
        <v>-8.0793727272727281E-2</v>
      </c>
      <c r="G34"/>
    </row>
    <row r="35" spans="1:7" x14ac:dyDescent="0.2">
      <c r="A35" s="66" t="s">
        <v>36</v>
      </c>
      <c r="B35" s="4">
        <v>4000</v>
      </c>
      <c r="C35" s="4">
        <v>4000</v>
      </c>
      <c r="D35" s="4">
        <v>-1725</v>
      </c>
      <c r="E35" s="4">
        <v>2275</v>
      </c>
      <c r="F35" s="4">
        <v>-0.43125000000000002</v>
      </c>
      <c r="G35"/>
    </row>
    <row r="36" spans="1:7" x14ac:dyDescent="0.2">
      <c r="A36" s="66" t="s">
        <v>38</v>
      </c>
      <c r="B36" s="4">
        <v>6530000</v>
      </c>
      <c r="C36" s="4">
        <v>6530000</v>
      </c>
      <c r="D36" s="4">
        <v>4016177.03</v>
      </c>
      <c r="E36" s="4">
        <v>10546177.029999999</v>
      </c>
      <c r="F36" s="4">
        <v>0.61503476722817763</v>
      </c>
      <c r="G36"/>
    </row>
    <row r="37" spans="1:7" x14ac:dyDescent="0.2">
      <c r="A37" s="66" t="s">
        <v>40</v>
      </c>
      <c r="B37" s="4">
        <v>10</v>
      </c>
      <c r="C37" s="4">
        <v>10</v>
      </c>
      <c r="D37" s="4">
        <v>78.5</v>
      </c>
      <c r="E37" s="4">
        <v>88.5</v>
      </c>
      <c r="F37" s="4">
        <v>7.85</v>
      </c>
      <c r="G37"/>
    </row>
    <row r="38" spans="1:7" x14ac:dyDescent="0.2">
      <c r="A38" s="66" t="s">
        <v>42</v>
      </c>
      <c r="B38" s="4">
        <v>600000</v>
      </c>
      <c r="C38" s="4">
        <v>600000</v>
      </c>
      <c r="D38" s="4">
        <v>200000</v>
      </c>
      <c r="E38" s="4">
        <v>800000</v>
      </c>
      <c r="F38" s="4">
        <v>0.33333333333333331</v>
      </c>
      <c r="G38"/>
    </row>
    <row r="39" spans="1:7" x14ac:dyDescent="0.2">
      <c r="A39" s="66" t="s">
        <v>44</v>
      </c>
      <c r="B39" s="4">
        <v>100000</v>
      </c>
      <c r="C39" s="4">
        <v>100000</v>
      </c>
      <c r="D39" s="4">
        <v>190085</v>
      </c>
      <c r="E39" s="4">
        <v>290085</v>
      </c>
      <c r="F39" s="4">
        <v>1.9008499999999999</v>
      </c>
      <c r="G39"/>
    </row>
    <row r="40" spans="1:7" x14ac:dyDescent="0.2">
      <c r="A40" s="66" t="s">
        <v>46</v>
      </c>
      <c r="B40" s="4">
        <v>1000</v>
      </c>
      <c r="C40" s="4">
        <v>1000</v>
      </c>
      <c r="D40" s="4">
        <v>455.58</v>
      </c>
      <c r="E40" s="4">
        <v>1455.58</v>
      </c>
      <c r="F40" s="4">
        <v>0.45557999999999998</v>
      </c>
      <c r="G40"/>
    </row>
    <row r="41" spans="1:7" x14ac:dyDescent="0.2">
      <c r="A41" s="66" t="s">
        <v>48</v>
      </c>
      <c r="B41" s="4">
        <v>1150000</v>
      </c>
      <c r="C41" s="4">
        <v>1150000</v>
      </c>
      <c r="D41" s="4">
        <v>79611.48</v>
      </c>
      <c r="E41" s="4">
        <v>1229611.48</v>
      </c>
      <c r="F41" s="4">
        <v>6.9227373913043469E-2</v>
      </c>
      <c r="G41"/>
    </row>
    <row r="42" spans="1:7" x14ac:dyDescent="0.2">
      <c r="A42" s="66" t="s">
        <v>50</v>
      </c>
      <c r="B42" s="4">
        <v>45000</v>
      </c>
      <c r="C42" s="4">
        <v>45000</v>
      </c>
      <c r="D42" s="4">
        <v>4897.5</v>
      </c>
      <c r="E42" s="4">
        <v>49897.5</v>
      </c>
      <c r="F42" s="4">
        <v>0.10883333333333334</v>
      </c>
      <c r="G42"/>
    </row>
    <row r="43" spans="1:7" x14ac:dyDescent="0.2">
      <c r="A43" s="66" t="s">
        <v>52</v>
      </c>
      <c r="B43" s="4">
        <v>19500000</v>
      </c>
      <c r="C43" s="4">
        <v>19500000</v>
      </c>
      <c r="D43" s="4">
        <v>-2682482.19</v>
      </c>
      <c r="E43" s="4">
        <v>16817517.810000002</v>
      </c>
      <c r="F43" s="4">
        <v>-0.13756318923076924</v>
      </c>
      <c r="G43"/>
    </row>
    <row r="44" spans="1:7" x14ac:dyDescent="0.2">
      <c r="A44" s="66" t="s">
        <v>54</v>
      </c>
      <c r="B44" s="4">
        <v>10000</v>
      </c>
      <c r="C44" s="4">
        <v>10000</v>
      </c>
      <c r="D44" s="4">
        <v>3000</v>
      </c>
      <c r="E44" s="4">
        <v>13000</v>
      </c>
      <c r="F44" s="4">
        <v>0.3</v>
      </c>
      <c r="G44"/>
    </row>
    <row r="45" spans="1:7" x14ac:dyDescent="0.2">
      <c r="A45" s="66" t="s">
        <v>56</v>
      </c>
      <c r="B45" s="4">
        <v>520000</v>
      </c>
      <c r="C45" s="4">
        <v>520000</v>
      </c>
      <c r="D45" s="4">
        <v>-97630.2</v>
      </c>
      <c r="E45" s="4">
        <v>422369.8</v>
      </c>
      <c r="F45" s="4">
        <v>-0.1877503846153846</v>
      </c>
      <c r="G45"/>
    </row>
    <row r="46" spans="1:7" x14ac:dyDescent="0.2">
      <c r="A46" s="66" t="s">
        <v>58</v>
      </c>
      <c r="B46" s="4">
        <v>800000</v>
      </c>
      <c r="C46" s="4">
        <v>800000</v>
      </c>
      <c r="D46" s="4">
        <v>93012.75</v>
      </c>
      <c r="E46" s="4">
        <v>893012.75</v>
      </c>
      <c r="F46" s="4">
        <v>0.1162659375</v>
      </c>
      <c r="G46"/>
    </row>
    <row r="47" spans="1:7" x14ac:dyDescent="0.2">
      <c r="A47" s="66" t="s">
        <v>60</v>
      </c>
      <c r="B47" s="4">
        <v>800</v>
      </c>
      <c r="C47" s="4">
        <v>800</v>
      </c>
      <c r="D47" s="4">
        <v>1768.6</v>
      </c>
      <c r="E47" s="4">
        <v>2568.6</v>
      </c>
      <c r="F47" s="4">
        <v>2.21075</v>
      </c>
      <c r="G47"/>
    </row>
    <row r="48" spans="1:7" x14ac:dyDescent="0.2">
      <c r="A48" s="66" t="s">
        <v>62</v>
      </c>
      <c r="B48" s="4">
        <v>300</v>
      </c>
      <c r="C48" s="4">
        <v>300</v>
      </c>
      <c r="D48" s="4">
        <v>5.81</v>
      </c>
      <c r="E48" s="4">
        <v>305.81</v>
      </c>
      <c r="F48" s="4">
        <v>1.9366666666666664E-2</v>
      </c>
      <c r="G48"/>
    </row>
    <row r="49" spans="1:8" x14ac:dyDescent="0.2">
      <c r="A49" s="66" t="s">
        <v>64</v>
      </c>
      <c r="B49" s="4">
        <v>2000</v>
      </c>
      <c r="C49" s="4">
        <v>2000</v>
      </c>
      <c r="D49" s="4">
        <v>295.10000000000002</v>
      </c>
      <c r="E49" s="4">
        <v>2295.1</v>
      </c>
      <c r="F49" s="4">
        <v>0.14755000000000001</v>
      </c>
      <c r="G49"/>
    </row>
    <row r="50" spans="1:8" x14ac:dyDescent="0.2">
      <c r="A50" s="66" t="s">
        <v>66</v>
      </c>
      <c r="B50" s="4">
        <v>20000000</v>
      </c>
      <c r="C50" s="4">
        <v>20000000</v>
      </c>
      <c r="D50" s="4">
        <v>21580562.579999998</v>
      </c>
      <c r="E50" s="4">
        <v>41580562.579999998</v>
      </c>
      <c r="F50" s="4">
        <v>1.0790281289999999</v>
      </c>
      <c r="G50"/>
    </row>
    <row r="51" spans="1:8" x14ac:dyDescent="0.2">
      <c r="A51" s="63" t="s">
        <v>68</v>
      </c>
      <c r="B51" s="4">
        <v>1000000</v>
      </c>
      <c r="C51" s="4">
        <v>1000000</v>
      </c>
      <c r="D51" s="4">
        <v>400145</v>
      </c>
      <c r="E51" s="4">
        <v>1400145</v>
      </c>
      <c r="F51" s="4">
        <v>0.40014499999999997</v>
      </c>
      <c r="G51"/>
    </row>
    <row r="52" spans="1:8" x14ac:dyDescent="0.2">
      <c r="A52" s="66" t="s">
        <v>69</v>
      </c>
      <c r="B52" s="4">
        <v>1000000</v>
      </c>
      <c r="C52" s="4">
        <v>1000000</v>
      </c>
      <c r="D52" s="4">
        <v>400145</v>
      </c>
      <c r="E52" s="4">
        <v>1400145</v>
      </c>
      <c r="F52" s="4">
        <v>0.40014499999999997</v>
      </c>
      <c r="G52"/>
    </row>
    <row r="53" spans="1:8" x14ac:dyDescent="0.2">
      <c r="A53" s="63" t="s">
        <v>71</v>
      </c>
      <c r="B53" s="4">
        <v>32840500</v>
      </c>
      <c r="C53" s="4">
        <v>32840500</v>
      </c>
      <c r="D53" s="4">
        <v>4468822.46</v>
      </c>
      <c r="E53" s="4">
        <v>37309322.460000001</v>
      </c>
      <c r="F53" s="4">
        <v>0.13607656582573346</v>
      </c>
      <c r="G53"/>
    </row>
    <row r="54" spans="1:8" ht="15.75" x14ac:dyDescent="0.2">
      <c r="A54" s="66" t="s">
        <v>72</v>
      </c>
      <c r="B54" s="4">
        <v>0</v>
      </c>
      <c r="C54" s="4">
        <v>0</v>
      </c>
      <c r="D54" s="4">
        <v>914729</v>
      </c>
      <c r="E54" s="4">
        <v>914729</v>
      </c>
      <c r="F54" s="4">
        <v>0</v>
      </c>
      <c r="G54"/>
      <c r="H54" s="34"/>
    </row>
    <row r="55" spans="1:8" ht="15.75" x14ac:dyDescent="0.2">
      <c r="A55" s="66" t="s">
        <v>74</v>
      </c>
      <c r="B55" s="4">
        <v>500</v>
      </c>
      <c r="C55" s="4">
        <v>500</v>
      </c>
      <c r="D55" s="4">
        <v>5354.92</v>
      </c>
      <c r="E55" s="4">
        <v>5854.92</v>
      </c>
      <c r="F55" s="4">
        <v>10.70984</v>
      </c>
      <c r="G55"/>
      <c r="H55" s="34"/>
    </row>
    <row r="56" spans="1:8" x14ac:dyDescent="0.2">
      <c r="A56" s="66" t="s">
        <v>76</v>
      </c>
      <c r="B56" s="4">
        <v>40000</v>
      </c>
      <c r="C56" s="4">
        <v>40000</v>
      </c>
      <c r="D56" s="4">
        <v>100334.89</v>
      </c>
      <c r="E56" s="4">
        <v>140334.89000000001</v>
      </c>
      <c r="F56" s="4">
        <v>2.5083722499999999</v>
      </c>
      <c r="G56"/>
    </row>
    <row r="57" spans="1:8" x14ac:dyDescent="0.2">
      <c r="A57" s="66" t="s">
        <v>80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/>
    </row>
    <row r="58" spans="1:8" x14ac:dyDescent="0.2">
      <c r="A58" s="66" t="s">
        <v>82</v>
      </c>
      <c r="B58" s="4">
        <v>3000000</v>
      </c>
      <c r="C58" s="4">
        <v>3000000</v>
      </c>
      <c r="D58" s="4">
        <v>2932664.75</v>
      </c>
      <c r="E58" s="4">
        <v>5932664.75</v>
      </c>
      <c r="F58" s="4">
        <v>0.97755491666666672</v>
      </c>
      <c r="G58"/>
    </row>
    <row r="59" spans="1:8" x14ac:dyDescent="0.2">
      <c r="A59" s="66" t="s">
        <v>84</v>
      </c>
      <c r="B59" s="4">
        <v>3000000</v>
      </c>
      <c r="C59" s="4">
        <v>3000000</v>
      </c>
      <c r="D59" s="4">
        <v>2260902.98</v>
      </c>
      <c r="E59" s="4">
        <v>5260902.9800000004</v>
      </c>
      <c r="F59" s="4">
        <v>0.75363432666666663</v>
      </c>
      <c r="G59"/>
    </row>
    <row r="60" spans="1:8" x14ac:dyDescent="0.2">
      <c r="A60" s="66" t="s">
        <v>86</v>
      </c>
      <c r="B60" s="4">
        <v>300000</v>
      </c>
      <c r="C60" s="4">
        <v>300000</v>
      </c>
      <c r="D60" s="4">
        <v>413791.66</v>
      </c>
      <c r="E60" s="4">
        <v>713791.66</v>
      </c>
      <c r="F60" s="4">
        <v>1.3793055333333333</v>
      </c>
      <c r="G60"/>
    </row>
    <row r="61" spans="1:8" x14ac:dyDescent="0.2">
      <c r="A61" s="66" t="s">
        <v>90</v>
      </c>
      <c r="B61" s="4">
        <v>0</v>
      </c>
      <c r="C61" s="4">
        <v>0</v>
      </c>
      <c r="D61" s="4">
        <v>7275</v>
      </c>
      <c r="E61" s="4">
        <v>7275</v>
      </c>
      <c r="F61" s="4">
        <v>0</v>
      </c>
      <c r="G61"/>
    </row>
    <row r="62" spans="1:8" x14ac:dyDescent="0.2">
      <c r="A62" s="66" t="s">
        <v>100</v>
      </c>
      <c r="B62" s="4">
        <v>24500000</v>
      </c>
      <c r="C62" s="4">
        <v>24500000</v>
      </c>
      <c r="D62" s="4">
        <v>-1972508.74</v>
      </c>
      <c r="E62" s="4">
        <v>22527491.260000002</v>
      </c>
      <c r="F62" s="4">
        <v>-8.0510560816326529E-2</v>
      </c>
      <c r="G62"/>
    </row>
    <row r="63" spans="1:8" x14ac:dyDescent="0.2">
      <c r="A63" s="66" t="s">
        <v>104</v>
      </c>
      <c r="B63" s="4">
        <v>2000000</v>
      </c>
      <c r="C63" s="4">
        <v>2000000</v>
      </c>
      <c r="D63" s="4">
        <v>-193722</v>
      </c>
      <c r="E63" s="4">
        <v>1806278</v>
      </c>
      <c r="F63" s="4">
        <v>-9.6861000000000003E-2</v>
      </c>
      <c r="G63"/>
    </row>
    <row r="64" spans="1:8" x14ac:dyDescent="0.2">
      <c r="A64" s="63" t="s">
        <v>110</v>
      </c>
      <c r="B64" s="4">
        <v>0</v>
      </c>
      <c r="C64" s="4">
        <v>1821675.02</v>
      </c>
      <c r="D64" s="4">
        <v>2942125.51</v>
      </c>
      <c r="E64" s="4">
        <v>4763800.53</v>
      </c>
      <c r="F64" s="4">
        <v>1.6150660670529478</v>
      </c>
      <c r="G64"/>
    </row>
    <row r="65" spans="1:7" x14ac:dyDescent="0.2">
      <c r="A65" s="66" t="s">
        <v>111</v>
      </c>
      <c r="B65" s="4">
        <v>0</v>
      </c>
      <c r="C65" s="4">
        <v>1821675.02</v>
      </c>
      <c r="D65" s="4">
        <v>2942125.51</v>
      </c>
      <c r="E65" s="4">
        <v>4763800.53</v>
      </c>
      <c r="F65" s="4">
        <v>1.6150660670529478</v>
      </c>
      <c r="G65"/>
    </row>
    <row r="66" spans="1:7" x14ac:dyDescent="0.2">
      <c r="A66" s="63" t="s">
        <v>113</v>
      </c>
      <c r="B66" s="4">
        <v>2260000</v>
      </c>
      <c r="C66" s="4">
        <v>2260000</v>
      </c>
      <c r="D66" s="4">
        <v>238710.68999999997</v>
      </c>
      <c r="E66" s="4">
        <v>2498710.69</v>
      </c>
      <c r="F66" s="4">
        <v>0.10562419911504424</v>
      </c>
      <c r="G66"/>
    </row>
    <row r="67" spans="1:7" x14ac:dyDescent="0.2">
      <c r="A67" s="66" t="s">
        <v>114</v>
      </c>
      <c r="B67" s="4">
        <v>100000</v>
      </c>
      <c r="C67" s="4">
        <v>100000</v>
      </c>
      <c r="D67" s="4">
        <v>-64000</v>
      </c>
      <c r="E67" s="4">
        <v>36000</v>
      </c>
      <c r="F67" s="4">
        <v>-0.64</v>
      </c>
      <c r="G67"/>
    </row>
    <row r="68" spans="1:7" x14ac:dyDescent="0.2">
      <c r="A68" s="66" t="s">
        <v>118</v>
      </c>
      <c r="B68" s="4">
        <v>60000</v>
      </c>
      <c r="C68" s="4">
        <v>60000</v>
      </c>
      <c r="D68" s="4">
        <v>5000</v>
      </c>
      <c r="E68" s="4">
        <v>65000</v>
      </c>
      <c r="F68" s="4">
        <v>8.3333333333333329E-2</v>
      </c>
      <c r="G68"/>
    </row>
    <row r="69" spans="1:7" x14ac:dyDescent="0.2">
      <c r="A69" s="66" t="s">
        <v>120</v>
      </c>
      <c r="B69" s="4">
        <v>300000</v>
      </c>
      <c r="C69" s="4">
        <v>300000</v>
      </c>
      <c r="D69" s="4">
        <v>257.64999999999998</v>
      </c>
      <c r="E69" s="4">
        <v>300257.65000000002</v>
      </c>
      <c r="F69" s="4">
        <v>8.588333333333333E-4</v>
      </c>
      <c r="G69"/>
    </row>
    <row r="70" spans="1:7" x14ac:dyDescent="0.2">
      <c r="A70" s="66" t="s">
        <v>122</v>
      </c>
      <c r="B70" s="4">
        <v>300000</v>
      </c>
      <c r="C70" s="4">
        <v>300000</v>
      </c>
      <c r="D70" s="4">
        <v>0</v>
      </c>
      <c r="E70" s="4">
        <v>300000</v>
      </c>
      <c r="F70" s="4">
        <v>0</v>
      </c>
      <c r="G70"/>
    </row>
    <row r="71" spans="1:7" x14ac:dyDescent="0.2">
      <c r="A71" s="66" t="s">
        <v>124</v>
      </c>
      <c r="B71" s="4">
        <v>100000</v>
      </c>
      <c r="C71" s="4">
        <v>100000</v>
      </c>
      <c r="D71" s="4">
        <v>-99000</v>
      </c>
      <c r="E71" s="4">
        <v>1000</v>
      </c>
      <c r="F71" s="4">
        <v>-0.99</v>
      </c>
      <c r="G71"/>
    </row>
    <row r="72" spans="1:7" x14ac:dyDescent="0.2">
      <c r="A72" s="66" t="s">
        <v>126</v>
      </c>
      <c r="B72" s="4">
        <v>1400000</v>
      </c>
      <c r="C72" s="4">
        <v>1400000</v>
      </c>
      <c r="D72" s="4">
        <v>396453.04</v>
      </c>
      <c r="E72" s="4">
        <v>1796453.04</v>
      </c>
      <c r="F72" s="4">
        <v>0.28318074285714284</v>
      </c>
      <c r="G72"/>
    </row>
    <row r="73" spans="1:7" x14ac:dyDescent="0.2">
      <c r="A73" s="63" t="s">
        <v>152</v>
      </c>
      <c r="B73" s="4">
        <v>8112753.7999999998</v>
      </c>
      <c r="C73" s="4">
        <v>8112753.7999999998</v>
      </c>
      <c r="D73" s="4">
        <v>-8104605.0299999993</v>
      </c>
      <c r="E73" s="4">
        <v>8148.7699999999995</v>
      </c>
      <c r="F73" s="4">
        <v>-0.99899556054566818</v>
      </c>
      <c r="G73"/>
    </row>
    <row r="74" spans="1:7" x14ac:dyDescent="0.2">
      <c r="A74" s="66" t="s">
        <v>153</v>
      </c>
      <c r="B74" s="4">
        <v>8112753.7999999998</v>
      </c>
      <c r="C74" s="4">
        <v>8112753.7999999998</v>
      </c>
      <c r="D74" s="4">
        <v>-8110926.0199999996</v>
      </c>
      <c r="E74" s="4">
        <v>1827.78</v>
      </c>
      <c r="F74" s="4">
        <v>-0.99977470288818571</v>
      </c>
      <c r="G74"/>
    </row>
    <row r="75" spans="1:7" x14ac:dyDescent="0.2">
      <c r="A75" s="66" t="s">
        <v>155</v>
      </c>
      <c r="B75" s="4">
        <v>0</v>
      </c>
      <c r="C75" s="4">
        <v>0</v>
      </c>
      <c r="D75" s="4">
        <v>6320.99</v>
      </c>
      <c r="E75" s="4">
        <v>6320.99</v>
      </c>
      <c r="F75" s="4">
        <v>0</v>
      </c>
      <c r="G75"/>
    </row>
    <row r="76" spans="1:7" x14ac:dyDescent="0.2">
      <c r="A76" s="63" t="s">
        <v>157</v>
      </c>
      <c r="B76" s="4">
        <v>295035328.06999999</v>
      </c>
      <c r="C76" s="4">
        <v>295077728.84999996</v>
      </c>
      <c r="D76" s="4">
        <v>791957.41</v>
      </c>
      <c r="E76" s="4">
        <v>295869686.25999999</v>
      </c>
      <c r="F76" s="4">
        <v>2.6838942169118579E-3</v>
      </c>
      <c r="G76"/>
    </row>
    <row r="77" spans="1:7" x14ac:dyDescent="0.2">
      <c r="A77" s="66" t="s">
        <v>158</v>
      </c>
      <c r="B77" s="4">
        <v>290678500.00999999</v>
      </c>
      <c r="C77" s="4">
        <v>290678500.00999999</v>
      </c>
      <c r="D77" s="4">
        <v>0</v>
      </c>
      <c r="E77" s="4">
        <v>290678500.00999999</v>
      </c>
      <c r="F77" s="4">
        <v>0</v>
      </c>
      <c r="G77"/>
    </row>
    <row r="78" spans="1:7" x14ac:dyDescent="0.2">
      <c r="A78" s="66" t="s">
        <v>162</v>
      </c>
      <c r="B78" s="4">
        <v>0</v>
      </c>
      <c r="C78" s="4">
        <v>0</v>
      </c>
      <c r="D78" s="4">
        <v>791957.41</v>
      </c>
      <c r="E78" s="4">
        <v>791957.41</v>
      </c>
      <c r="F78" s="4">
        <v>0</v>
      </c>
      <c r="G78"/>
    </row>
    <row r="79" spans="1:7" x14ac:dyDescent="0.2">
      <c r="A79" s="66" t="s">
        <v>164</v>
      </c>
      <c r="B79" s="4">
        <v>0</v>
      </c>
      <c r="C79" s="4">
        <v>42400.78</v>
      </c>
      <c r="D79" s="4">
        <v>0</v>
      </c>
      <c r="E79" s="4">
        <v>42400.78</v>
      </c>
      <c r="F79" s="4">
        <v>0</v>
      </c>
      <c r="G79"/>
    </row>
    <row r="80" spans="1:7" x14ac:dyDescent="0.2">
      <c r="A80" s="66" t="s">
        <v>168</v>
      </c>
      <c r="B80" s="4">
        <v>4356828.0599999996</v>
      </c>
      <c r="C80" s="4">
        <v>4356828.0599999996</v>
      </c>
      <c r="D80" s="4">
        <v>0</v>
      </c>
      <c r="E80" s="4">
        <v>4356828.0600000005</v>
      </c>
      <c r="F80" s="4">
        <v>0</v>
      </c>
      <c r="G80"/>
    </row>
    <row r="81" spans="1:8" x14ac:dyDescent="0.2">
      <c r="A81" s="63" t="s">
        <v>179</v>
      </c>
      <c r="B81" s="4">
        <v>18000000</v>
      </c>
      <c r="C81" s="4">
        <v>18000000</v>
      </c>
      <c r="D81" s="4">
        <v>53716167.859999999</v>
      </c>
      <c r="E81" s="4">
        <v>71716167.859999999</v>
      </c>
      <c r="F81" s="4">
        <v>2.9842315477777777</v>
      </c>
      <c r="G81"/>
    </row>
    <row r="82" spans="1:8" x14ac:dyDescent="0.2">
      <c r="A82" s="66" t="s">
        <v>180</v>
      </c>
      <c r="B82" s="4">
        <v>18000000</v>
      </c>
      <c r="C82" s="4">
        <v>18000000</v>
      </c>
      <c r="D82" s="4">
        <v>53716167.859999999</v>
      </c>
      <c r="E82" s="4">
        <v>71716167.859999999</v>
      </c>
      <c r="F82" s="4">
        <v>2.9842315477777777</v>
      </c>
      <c r="G82"/>
    </row>
    <row r="83" spans="1:8" x14ac:dyDescent="0.2">
      <c r="A83" s="63" t="s">
        <v>184</v>
      </c>
      <c r="B83" s="4">
        <v>21252278.239999998</v>
      </c>
      <c r="C83" s="4">
        <v>21252278.239999998</v>
      </c>
      <c r="D83" s="4">
        <v>-8301996.0899999999</v>
      </c>
      <c r="E83" s="4">
        <v>12950282.15</v>
      </c>
      <c r="F83" s="4">
        <v>-0.3906402878903773</v>
      </c>
      <c r="G83"/>
    </row>
    <row r="84" spans="1:8" x14ac:dyDescent="0.2">
      <c r="A84" s="66" t="s">
        <v>185</v>
      </c>
      <c r="B84" s="4">
        <v>16213177.779999999</v>
      </c>
      <c r="C84" s="4">
        <v>16213177.779999999</v>
      </c>
      <c r="D84" s="4">
        <v>-6766668.71</v>
      </c>
      <c r="E84" s="4">
        <v>9446509.0700000003</v>
      </c>
      <c r="F84" s="4">
        <v>-0.41735610389390304</v>
      </c>
      <c r="G84"/>
    </row>
    <row r="85" spans="1:8" x14ac:dyDescent="0.2">
      <c r="A85" s="66" t="s">
        <v>187</v>
      </c>
      <c r="B85" s="4">
        <v>4385368.5600000005</v>
      </c>
      <c r="C85" s="4">
        <v>4385368.5600000005</v>
      </c>
      <c r="D85" s="4">
        <v>-1157193.22</v>
      </c>
      <c r="E85" s="4">
        <v>3228175.34</v>
      </c>
      <c r="F85" s="4">
        <v>-0.2638759329272885</v>
      </c>
      <c r="G85"/>
      <c r="H85" s="12"/>
    </row>
    <row r="86" spans="1:8" x14ac:dyDescent="0.2">
      <c r="A86" s="66" t="s">
        <v>189</v>
      </c>
      <c r="B86" s="4">
        <v>653731.9</v>
      </c>
      <c r="C86" s="4">
        <v>653731.9</v>
      </c>
      <c r="D86" s="4">
        <v>-378134.16</v>
      </c>
      <c r="E86" s="4">
        <v>275597.74</v>
      </c>
      <c r="F86" s="4">
        <v>-0.57842390741525684</v>
      </c>
      <c r="G86"/>
    </row>
    <row r="87" spans="1:8" x14ac:dyDescent="0.2">
      <c r="A87" s="63" t="s">
        <v>202</v>
      </c>
      <c r="B87" s="4">
        <v>569842739.4799999</v>
      </c>
      <c r="C87" s="4">
        <v>571706815.27999985</v>
      </c>
      <c r="D87" s="4">
        <v>102664815.8</v>
      </c>
      <c r="E87" s="4">
        <v>674371631.07999992</v>
      </c>
      <c r="F87" s="4">
        <v>0.1795759872999218</v>
      </c>
      <c r="G87"/>
    </row>
  </sheetData>
  <mergeCells count="2">
    <mergeCell ref="A2:F2"/>
    <mergeCell ref="A18:F18"/>
  </mergeCells>
  <pageMargins left="0.7" right="0.7" top="0.75" bottom="0.75" header="0.3" footer="0.3"/>
  <pageSetup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workbookViewId="0">
      <selection activeCell="B27" sqref="B27"/>
    </sheetView>
  </sheetViews>
  <sheetFormatPr baseColWidth="10" defaultRowHeight="12.75" x14ac:dyDescent="0.2"/>
  <cols>
    <col min="1" max="1" width="2.85546875" customWidth="1"/>
    <col min="2" max="2" width="101.42578125" customWidth="1"/>
    <col min="3" max="6" width="17.140625" customWidth="1"/>
  </cols>
  <sheetData>
    <row r="2" spans="2:6" ht="13.5" thickBot="1" x14ac:dyDescent="0.25"/>
    <row r="3" spans="2:6" ht="36.75" customHeight="1" x14ac:dyDescent="0.2">
      <c r="B3" s="81" t="s">
        <v>229</v>
      </c>
      <c r="C3" s="82"/>
      <c r="D3" s="82"/>
      <c r="E3" s="82"/>
      <c r="F3" s="83"/>
    </row>
    <row r="4" spans="2:6" ht="47.25" x14ac:dyDescent="0.2">
      <c r="B4" s="26" t="s">
        <v>230</v>
      </c>
      <c r="C4" s="26" t="s">
        <v>231</v>
      </c>
      <c r="D4" s="26" t="s">
        <v>232</v>
      </c>
      <c r="E4" s="26" t="s">
        <v>207</v>
      </c>
      <c r="F4" s="26" t="s">
        <v>233</v>
      </c>
    </row>
    <row r="5" spans="2:6" ht="21.75" customHeight="1" x14ac:dyDescent="0.25">
      <c r="B5" s="27" t="s">
        <v>234</v>
      </c>
      <c r="C5" s="28">
        <v>266000000</v>
      </c>
      <c r="D5" s="28">
        <v>266000000</v>
      </c>
      <c r="E5" s="28">
        <v>0</v>
      </c>
      <c r="F5" s="28">
        <f>+D5+E5</f>
        <v>266000000</v>
      </c>
    </row>
    <row r="6" spans="2:6" ht="21.75" customHeight="1" x14ac:dyDescent="0.25">
      <c r="B6" s="27" t="s">
        <v>235</v>
      </c>
      <c r="C6" s="28">
        <v>24678500.010000002</v>
      </c>
      <c r="D6" s="28">
        <v>24678500.010000002</v>
      </c>
      <c r="E6" s="28">
        <v>0</v>
      </c>
      <c r="F6" s="28">
        <f>+D6+E6</f>
        <v>24678500.010000002</v>
      </c>
    </row>
    <row r="7" spans="2:6" ht="18.75" customHeight="1" thickBot="1" x14ac:dyDescent="0.3">
      <c r="B7" s="29" t="s">
        <v>236</v>
      </c>
      <c r="C7" s="30">
        <f>SUM(C5:C6)</f>
        <v>290678500.00999999</v>
      </c>
      <c r="D7" s="30">
        <f t="shared" ref="D7:F7" si="0">SUM(D5:D6)</f>
        <v>290678500.00999999</v>
      </c>
      <c r="E7" s="30">
        <f t="shared" si="0"/>
        <v>0</v>
      </c>
      <c r="F7" s="30">
        <f t="shared" si="0"/>
        <v>290678500.00999999</v>
      </c>
    </row>
    <row r="8" spans="2:6" ht="13.5" thickTop="1" x14ac:dyDescent="0.2"/>
    <row r="10" spans="2:6" ht="13.5" thickBot="1" x14ac:dyDescent="0.25"/>
    <row r="11" spans="2:6" ht="36.75" customHeight="1" x14ac:dyDescent="0.2">
      <c r="B11" s="81" t="s">
        <v>237</v>
      </c>
      <c r="C11" s="82"/>
      <c r="D11" s="82"/>
      <c r="E11" s="82"/>
      <c r="F11" s="83"/>
    </row>
    <row r="12" spans="2:6" ht="45" customHeight="1" x14ac:dyDescent="0.2">
      <c r="B12" s="26" t="s">
        <v>230</v>
      </c>
      <c r="C12" s="26" t="s">
        <v>231</v>
      </c>
      <c r="D12" s="26" t="s">
        <v>232</v>
      </c>
      <c r="E12" s="26" t="s">
        <v>207</v>
      </c>
      <c r="F12" s="26" t="s">
        <v>233</v>
      </c>
    </row>
    <row r="13" spans="2:6" ht="21.75" customHeight="1" x14ac:dyDescent="0.25">
      <c r="B13" s="31" t="s">
        <v>238</v>
      </c>
      <c r="C13" s="28">
        <v>4356828.0599999996</v>
      </c>
      <c r="D13" s="28">
        <v>4356828.0599999996</v>
      </c>
      <c r="E13" s="28">
        <v>0</v>
      </c>
      <c r="F13" s="28">
        <f>+D13+E13</f>
        <v>4356828.0599999996</v>
      </c>
    </row>
    <row r="14" spans="2:6" ht="21.75" customHeight="1" x14ac:dyDescent="0.25">
      <c r="B14" s="31" t="s">
        <v>239</v>
      </c>
      <c r="C14" s="28">
        <v>9182255.6899999995</v>
      </c>
      <c r="D14" s="28">
        <v>9182255.6899999995</v>
      </c>
      <c r="E14" s="28">
        <v>0</v>
      </c>
      <c r="F14" s="28">
        <f>+D14+E14</f>
        <v>9182255.6899999995</v>
      </c>
    </row>
    <row r="15" spans="2:6" ht="21.75" customHeight="1" thickBot="1" x14ac:dyDescent="0.3">
      <c r="B15" s="32" t="s">
        <v>240</v>
      </c>
      <c r="C15" s="33">
        <f>SUM(C13:C14)</f>
        <v>13539083.75</v>
      </c>
      <c r="D15" s="33">
        <f t="shared" ref="D15:F15" si="1">SUM(D13:D14)</f>
        <v>13539083.75</v>
      </c>
      <c r="E15" s="33">
        <f t="shared" si="1"/>
        <v>0</v>
      </c>
      <c r="F15" s="33">
        <f t="shared" si="1"/>
        <v>13539083.75</v>
      </c>
    </row>
    <row r="16" spans="2:6" ht="13.5" thickTop="1" x14ac:dyDescent="0.2"/>
    <row r="23" spans="4:5" x14ac:dyDescent="0.2">
      <c r="D23" t="s">
        <v>249</v>
      </c>
      <c r="E23" t="s">
        <v>249</v>
      </c>
    </row>
  </sheetData>
  <mergeCells count="2">
    <mergeCell ref="B3:F3"/>
    <mergeCell ref="B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Hoja1</vt:lpstr>
      <vt:lpstr>Ingresos Completo</vt:lpstr>
      <vt:lpstr>Separado metro</vt:lpstr>
      <vt:lpstr>Tabla 1</vt:lpstr>
      <vt:lpstr>Tabla 2 y Gráfico 1</vt:lpstr>
      <vt:lpstr>Tabla 3 y Grafico 2</vt:lpstr>
      <vt:lpstr>Tabla 4</vt:lpstr>
      <vt:lpstr>Tabla 5</vt:lpstr>
      <vt:lpstr>Tabla 6 y 7</vt:lpstr>
      <vt:lpstr>Tabla 8</vt:lpstr>
      <vt:lpstr>Tabla 9</vt:lpstr>
      <vt:lpstr>anexo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Sonia Lizeth Ortiz Zapata</cp:lastModifiedBy>
  <cp:revision>1</cp:revision>
  <dcterms:created xsi:type="dcterms:W3CDTF">2021-08-29T16:01:36Z</dcterms:created>
  <dcterms:modified xsi:type="dcterms:W3CDTF">2021-09-23T18:56:14Z</dcterms:modified>
  <cp:category/>
</cp:coreProperties>
</file>