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2.xml" ContentType="application/vnd.openxmlformats-officedocument.spreadsheetml.comment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tabRatio="882"/>
  </bookViews>
  <sheets>
    <sheet name="ANEXO 1" sheetId="11" r:id="rId1"/>
    <sheet name="INGRESOS INICIAL" sheetId="1" state="hidden" r:id="rId2"/>
    <sheet name="INGRESOS MODIFICADO" sheetId="3" state="hidden" r:id="rId3"/>
    <sheet name="Ejec Total" sheetId="14" state="hidden" r:id="rId4"/>
    <sheet name="Hoja4" sheetId="15" state="hidden" r:id="rId5"/>
    <sheet name="INGRESOS MODIFICADO (2)" sheetId="13" state="hidden" r:id="rId6"/>
    <sheet name="POR PARTIDA SIN METRO" sheetId="10" state="hidden" r:id="rId7"/>
    <sheet name="TABLAS SIN METRO" sheetId="4" state="hidden" r:id="rId8"/>
    <sheet name="TABLA METRO QUITO" sheetId="7" state="hidden" r:id="rId9"/>
    <sheet name="EJECUCIÓN ING" sheetId="8" state="hidden" r:id="rId10"/>
    <sheet name="REFORMa ing" sheetId="9" state="hidden" r:id="rId11"/>
  </sheets>
  <definedNames>
    <definedName name="_xlnm._FilterDatabase" localSheetId="1" hidden="1">'INGRESOS INICIAL'!$A$1:$N$121</definedName>
    <definedName name="_xlnm._FilterDatabase" localSheetId="2" hidden="1">'INGRESOS MODIFICADO'!$A$1:$Q$121</definedName>
    <definedName name="_xlnm._FilterDatabase" localSheetId="5" hidden="1">'INGRESOS MODIFICADO (2)'!$A$1:$Q$120</definedName>
  </definedNames>
  <calcPr calcId="162913"/>
  <pivotCaches>
    <pivotCache cacheId="0" r:id="rId12"/>
    <pivotCache cacheId="1" r:id="rId13"/>
    <pivotCache cacheId="2" r:id="rId14"/>
  </pivotCaches>
</workbook>
</file>

<file path=xl/calcChain.xml><?xml version="1.0" encoding="utf-8"?>
<calcChain xmlns="http://schemas.openxmlformats.org/spreadsheetml/2006/main">
  <c r="C93" i="11" l="1"/>
  <c r="B93" i="11"/>
  <c r="H133" i="13" l="1"/>
  <c r="I133" i="13"/>
  <c r="I136" i="13" s="1"/>
  <c r="I139" i="13" s="1"/>
  <c r="J133" i="13"/>
  <c r="K133" i="13"/>
  <c r="L133" i="13"/>
  <c r="L136" i="13" s="1"/>
  <c r="L139" i="13" s="1"/>
  <c r="M133" i="13"/>
  <c r="N133" i="13"/>
  <c r="G133" i="13"/>
  <c r="G136" i="13" s="1"/>
  <c r="G139" i="13" s="1"/>
  <c r="N136" i="13"/>
  <c r="N139" i="13" s="1"/>
  <c r="M136" i="13"/>
  <c r="M139" i="13" s="1"/>
  <c r="H136" i="13"/>
  <c r="H139" i="13" s="1"/>
  <c r="J102" i="13"/>
  <c r="K102" i="13" s="1"/>
  <c r="Q4" i="13"/>
  <c r="J2" i="13"/>
  <c r="Q3" i="13" s="1"/>
  <c r="J121" i="1"/>
  <c r="G121" i="1"/>
  <c r="H121" i="1"/>
  <c r="I121" i="1"/>
  <c r="K121" i="1"/>
  <c r="L121" i="1"/>
  <c r="M121" i="1"/>
  <c r="N121" i="1"/>
  <c r="I121" i="3"/>
  <c r="I142" i="3" s="1"/>
  <c r="I145" i="3" s="1"/>
  <c r="I138" i="1"/>
  <c r="J136" i="13" l="1"/>
  <c r="J139" i="13" s="1"/>
  <c r="K2" i="13"/>
  <c r="K136" i="13" s="1"/>
  <c r="K139" i="13" s="1"/>
  <c r="J102" i="3" l="1"/>
  <c r="J2" i="3"/>
  <c r="K2" i="3" s="1"/>
  <c r="K102" i="3"/>
  <c r="Q4" i="3"/>
  <c r="B27" i="4"/>
  <c r="B26" i="4"/>
  <c r="Q3" i="3" l="1"/>
  <c r="H8" i="9"/>
  <c r="E93" i="11"/>
  <c r="D93" i="11"/>
  <c r="G7" i="9"/>
  <c r="G6" i="9"/>
  <c r="I6" i="9" l="1"/>
  <c r="G8" i="9"/>
  <c r="H9" i="9" s="1"/>
  <c r="I7" i="9"/>
  <c r="F93" i="11"/>
  <c r="K121" i="3"/>
  <c r="G13" i="9"/>
  <c r="C93" i="7"/>
  <c r="B32" i="9"/>
  <c r="D96" i="4"/>
  <c r="D32" i="9"/>
  <c r="G90" i="4"/>
  <c r="B30" i="8"/>
  <c r="C30" i="8"/>
  <c r="C32" i="9"/>
  <c r="E30" i="8"/>
  <c r="I9" i="9" l="1"/>
  <c r="D30" i="8"/>
  <c r="F30" i="8"/>
  <c r="E32" i="9"/>
  <c r="M121" i="3"/>
  <c r="M142" i="3" s="1"/>
  <c r="M145" i="3" s="1"/>
  <c r="N139" i="3"/>
  <c r="M139" i="3"/>
  <c r="L139" i="3"/>
  <c r="K139" i="3"/>
  <c r="H139" i="3"/>
  <c r="L121" i="3"/>
  <c r="H121" i="3"/>
  <c r="H142" i="3" s="1"/>
  <c r="H145" i="3" s="1"/>
  <c r="N138" i="1"/>
  <c r="M138" i="1"/>
  <c r="L138" i="1"/>
  <c r="K138" i="1"/>
  <c r="J138" i="1"/>
  <c r="G138" i="1"/>
  <c r="H138" i="1"/>
  <c r="L142" i="3" l="1"/>
  <c r="L145" i="3" s="1"/>
  <c r="J121" i="3"/>
  <c r="K142" i="3"/>
  <c r="K145" i="3" s="1"/>
  <c r="N121" i="3"/>
  <c r="N142" i="3" s="1"/>
  <c r="N145" i="3" s="1"/>
  <c r="G121" i="3"/>
  <c r="G142" i="3" s="1"/>
  <c r="G145" i="3" s="1"/>
  <c r="J142" i="3" l="1"/>
  <c r="J145" i="3" s="1"/>
  <c r="J124" i="3"/>
</calcChain>
</file>

<file path=xl/comments1.xml><?xml version="1.0" encoding="utf-8"?>
<comments xmlns="http://schemas.openxmlformats.org/spreadsheetml/2006/main">
  <authors>
    <author>Daissy Tatiana Machuca Campos</author>
  </authors>
  <commentList>
    <comment ref="D132" authorId="0">
      <text>
        <r>
          <rPr>
            <sz val="9"/>
            <color indexed="81"/>
            <rFont val="Tahoma"/>
            <family val="2"/>
          </rPr>
          <t xml:space="preserve">No se incluyo el valor que MDMQ entrega a METRO QUITO USD. 1.593.224,00
</t>
        </r>
      </text>
    </comment>
  </commentList>
</comments>
</file>

<file path=xl/comments2.xml><?xml version="1.0" encoding="utf-8"?>
<comments xmlns="http://schemas.openxmlformats.org/spreadsheetml/2006/main">
  <authors>
    <author>Daissy Tatiana Machuca Campos</author>
  </authors>
  <commentList>
    <comment ref="D126" authorId="0">
      <text>
        <r>
          <rPr>
            <sz val="9"/>
            <color indexed="81"/>
            <rFont val="Tahoma"/>
            <family val="2"/>
          </rPr>
          <t xml:space="preserve">No se incluyo el valor que MDMQ entrega a METRO QUITO USD. 1.593.224,00
</t>
        </r>
      </text>
    </comment>
  </commentList>
</comments>
</file>

<file path=xl/sharedStrings.xml><?xml version="1.0" encoding="utf-8"?>
<sst xmlns="http://schemas.openxmlformats.org/spreadsheetml/2006/main" count="2634" uniqueCount="212">
  <si>
    <t>Administración Central.</t>
  </si>
  <si>
    <t>I/110102</t>
  </si>
  <si>
    <t>11 IMPUESTOS</t>
  </si>
  <si>
    <t>110102 A la Utilidad por la Venta de Predios Urban</t>
  </si>
  <si>
    <t>002</t>
  </si>
  <si>
    <t>Recursos Fiscales generados por las Inst</t>
  </si>
  <si>
    <t>I/110201</t>
  </si>
  <si>
    <t>110201 A los Predios Urbanos</t>
  </si>
  <si>
    <t>I/110202</t>
  </si>
  <si>
    <t>110202 A los Predios Rurales</t>
  </si>
  <si>
    <t>I/110203</t>
  </si>
  <si>
    <t>110203 A la Inscripción en el Registro de la Propi</t>
  </si>
  <si>
    <t>I/110205</t>
  </si>
  <si>
    <t>110205 De Vehículos Motorizados de Transporte Terr</t>
  </si>
  <si>
    <t>I/110206</t>
  </si>
  <si>
    <t>110206 De Alcabalas</t>
  </si>
  <si>
    <t>I/110207</t>
  </si>
  <si>
    <t>110207 A los Activos Totales</t>
  </si>
  <si>
    <t>I/110312</t>
  </si>
  <si>
    <t>110312 A los Espectáculos Públicos</t>
  </si>
  <si>
    <t>I/110704</t>
  </si>
  <si>
    <t>110704 Patentes Comerciales, Industriales, Financi</t>
  </si>
  <si>
    <t>I/110710</t>
  </si>
  <si>
    <t>110710 Al Juego</t>
  </si>
  <si>
    <t>Instituto Metropolitano de Patrimonio</t>
  </si>
  <si>
    <t>I/130102</t>
  </si>
  <si>
    <t>13 TASAS Y CONTRIBUCIONES</t>
  </si>
  <si>
    <t>130102 Acceso a Lugares Públicos</t>
  </si>
  <si>
    <t>Agencia Metrop Control Transito Seg vial</t>
  </si>
  <si>
    <t>I/130103</t>
  </si>
  <si>
    <t>130103 Ocupación de Lugares Públicos</t>
  </si>
  <si>
    <t>I/130107</t>
  </si>
  <si>
    <t>130107 Venta de Bases</t>
  </si>
  <si>
    <t>I/130108</t>
  </si>
  <si>
    <t>130108 Prestación de Servicios</t>
  </si>
  <si>
    <t>I/130110</t>
  </si>
  <si>
    <t>130110 Control de Alimentos y de Establecimientos</t>
  </si>
  <si>
    <t>I/130111</t>
  </si>
  <si>
    <t>130111 Inscripciones, Registros y Matrículas</t>
  </si>
  <si>
    <t>I/130112</t>
  </si>
  <si>
    <t>130112 Permisos, Licencias y Patentes</t>
  </si>
  <si>
    <t>I/130113</t>
  </si>
  <si>
    <t>130113 Registro Sanitario y Toxicología</t>
  </si>
  <si>
    <t>I/130118</t>
  </si>
  <si>
    <t>130118 Aprobación de Planos e Inspección de Constr</t>
  </si>
  <si>
    <t>I/130128</t>
  </si>
  <si>
    <t>130128 Patentes de Conservación Minera</t>
  </si>
  <si>
    <t>I/130199</t>
  </si>
  <si>
    <t>130199 Otras Tasas</t>
  </si>
  <si>
    <t>I/130307</t>
  </si>
  <si>
    <t>130307 Superficiarios Mineros</t>
  </si>
  <si>
    <t>I/130308</t>
  </si>
  <si>
    <t>130308 Regalías Mineras</t>
  </si>
  <si>
    <t>I/130399</t>
  </si>
  <si>
    <t>130399 Otras Concesiones</t>
  </si>
  <si>
    <t>I/130407</t>
  </si>
  <si>
    <t>130407 Repavimentación Urbana</t>
  </si>
  <si>
    <t>I/130408</t>
  </si>
  <si>
    <t>130408 Aceras, Bordillos y Cercas</t>
  </si>
  <si>
    <t>I/130413</t>
  </si>
  <si>
    <t>130413 Obras de Regeneración Urbana</t>
  </si>
  <si>
    <t>I/130499</t>
  </si>
  <si>
    <t>130499 Otras Contribuciones</t>
  </si>
  <si>
    <t>I/140204</t>
  </si>
  <si>
    <t>14 VENTA DE BIENES Y SERVICIOS</t>
  </si>
  <si>
    <t>140204 De Oficina, Didácticos y Publicaciones</t>
  </si>
  <si>
    <t>I/140306</t>
  </si>
  <si>
    <t>140306 De Correos</t>
  </si>
  <si>
    <t>I/170107</t>
  </si>
  <si>
    <t>17 RENTAS DE INVERSIONES Y MULTAS</t>
  </si>
  <si>
    <t>170107 Dividendos de Sociedades y Empresas Privada</t>
  </si>
  <si>
    <t>I/170199</t>
  </si>
  <si>
    <t>170199 Intereses por Otras Operaciones</t>
  </si>
  <si>
    <t>Administración Zonal Manuela Sáenz</t>
  </si>
  <si>
    <t>I/170202</t>
  </si>
  <si>
    <t>170202 Edificios, Locales y Residencias</t>
  </si>
  <si>
    <t>Unidad Educativa Milenio Bicentenario</t>
  </si>
  <si>
    <t>Unidad Educativa Oswaldo Lombeyda</t>
  </si>
  <si>
    <t>Unidad Educativa Quitumbe</t>
  </si>
  <si>
    <t>Unidad Educativa San Francisco de Quito</t>
  </si>
  <si>
    <t>Colegio Fernández Madrid</t>
  </si>
  <si>
    <t>Unidad Educativa Espejo</t>
  </si>
  <si>
    <t>Administración Zonal Valle de Tumbaco</t>
  </si>
  <si>
    <t>Unidad Educativa Julio E.Moreno</t>
  </si>
  <si>
    <t>Unidad Educativa Sucre</t>
  </si>
  <si>
    <t>COLEGIO BENALCAZAR</t>
  </si>
  <si>
    <t>I/170301</t>
  </si>
  <si>
    <t>170301 Tributaria</t>
  </si>
  <si>
    <t>I/170401</t>
  </si>
  <si>
    <t>170401 Tributarias</t>
  </si>
  <si>
    <t>I/170402</t>
  </si>
  <si>
    <t>170402 Infracción a Ordenanzas Municipales</t>
  </si>
  <si>
    <t>I/170404</t>
  </si>
  <si>
    <t>170404 Incumplimientos de Contratos</t>
  </si>
  <si>
    <t>Administración Zonal Calderón</t>
  </si>
  <si>
    <t>Adm Zonal Equinoccia - La Delicia</t>
  </si>
  <si>
    <t>Administración Z Eugenio Espejo (Norte)</t>
  </si>
  <si>
    <t>Registro de la Propiedad</t>
  </si>
  <si>
    <t>Administración Zonal Quitumbe</t>
  </si>
  <si>
    <t>Cuerpo de Agentes de Control</t>
  </si>
  <si>
    <t>I/170416</t>
  </si>
  <si>
    <t>170416 Infracciones a la Ley Orgánica de Transport</t>
  </si>
  <si>
    <t>I/170499</t>
  </si>
  <si>
    <t>170499 Otras Multas</t>
  </si>
  <si>
    <t>Agencia Metropolitana de Control</t>
  </si>
  <si>
    <t>I/190101</t>
  </si>
  <si>
    <t>19 OTROS INGRESOS</t>
  </si>
  <si>
    <t>190101 Ejecución de Garantías</t>
  </si>
  <si>
    <t>I/190201</t>
  </si>
  <si>
    <t>190201 Indemnizaciones por Siniestros</t>
  </si>
  <si>
    <t>I/190299</t>
  </si>
  <si>
    <t>190299 Otras Indemnizaciones y Valores no Reclamad</t>
  </si>
  <si>
    <t>I/190401</t>
  </si>
  <si>
    <t>190401 Comisiones</t>
  </si>
  <si>
    <t>I/190407</t>
  </si>
  <si>
    <t>190407 Devolución de disponibilidades</t>
  </si>
  <si>
    <t>Agencia de Coord. Distrital del Comercio</t>
  </si>
  <si>
    <t>I/190499</t>
  </si>
  <si>
    <t>190499 Otros no Especificados</t>
  </si>
  <si>
    <t>Unidad de Salud Norte</t>
  </si>
  <si>
    <t>Unidad de Salud Sur</t>
  </si>
  <si>
    <t>Unidad de Salud Centro</t>
  </si>
  <si>
    <t>Administración Zonal Eloy Alfaro (Sur)</t>
  </si>
  <si>
    <t>I/240105</t>
  </si>
  <si>
    <t>24 VENTA DE ACTIVOS NO FINANCIEROS</t>
  </si>
  <si>
    <t>240105 Vehículos</t>
  </si>
  <si>
    <t>I/240201</t>
  </si>
  <si>
    <t>240201 Terrenos</t>
  </si>
  <si>
    <t>I/240202</t>
  </si>
  <si>
    <t>240202 Edificios, Locales y Residencias</t>
  </si>
  <si>
    <t>I/280101</t>
  </si>
  <si>
    <t>28 TRANSFERENCIAS Y DONACIONES DE CAPITAL E INVERS</t>
  </si>
  <si>
    <t>280101 Del Presupuesto General del Estado</t>
  </si>
  <si>
    <t>001</t>
  </si>
  <si>
    <t>Recursos Fiscales</t>
  </si>
  <si>
    <t>I/281002</t>
  </si>
  <si>
    <t>281002 Del Presupuesto General de Estado a Gobiern</t>
  </si>
  <si>
    <t>I/360301</t>
  </si>
  <si>
    <t>36 FINANCIAMIENTO PÚBLICO</t>
  </si>
  <si>
    <t>360301 De Organismos Multilaterales</t>
  </si>
  <si>
    <t>202</t>
  </si>
  <si>
    <t>PRESTAMOS EXTERNOS</t>
  </si>
  <si>
    <t>I/370102</t>
  </si>
  <si>
    <t>37 SALDOS DISPONIBLES</t>
  </si>
  <si>
    <t>370102 De Fondos de Autogestión</t>
  </si>
  <si>
    <t>I/370104</t>
  </si>
  <si>
    <t>370104 De Préstamos</t>
  </si>
  <si>
    <t>I/380101</t>
  </si>
  <si>
    <t>38 CUENTAS PENDIENTES POR COBRAR</t>
  </si>
  <si>
    <t>380101 De Cuentas por Cobrar</t>
  </si>
  <si>
    <t>I/380107</t>
  </si>
  <si>
    <t>380107 De anticipos por Devengar de Ejercicios Ant</t>
  </si>
  <si>
    <t>I/380108</t>
  </si>
  <si>
    <t>380108 De anticipos por Devengar de Ejercicios Ant</t>
  </si>
  <si>
    <t/>
  </si>
  <si>
    <t>Des.Centro Gestor</t>
  </si>
  <si>
    <t>Posición Presupuestaria</t>
  </si>
  <si>
    <t>Partida - Descripción</t>
  </si>
  <si>
    <t>Partida</t>
  </si>
  <si>
    <t>Fondo</t>
  </si>
  <si>
    <t>Des.Fondo</t>
  </si>
  <si>
    <t>Asignación inicial</t>
  </si>
  <si>
    <t>Traspasos</t>
  </si>
  <si>
    <t>Reformas</t>
  </si>
  <si>
    <t>Codificado</t>
  </si>
  <si>
    <t>Devengado</t>
  </si>
  <si>
    <t>Recaudado</t>
  </si>
  <si>
    <t>Saldo por Devengar</t>
  </si>
  <si>
    <t>Total general</t>
  </si>
  <si>
    <t xml:space="preserve"> Reformas</t>
  </si>
  <si>
    <t>Codificado con Reforma</t>
  </si>
  <si>
    <t>281002 Del Presupuesto General de Estado a Gobiernos Autónomos Descentralizados Municipales</t>
  </si>
  <si>
    <t>Ing+Metro Quito</t>
  </si>
  <si>
    <t xml:space="preserve">Cedula Ingresos </t>
  </si>
  <si>
    <t>Diferencia</t>
  </si>
  <si>
    <t xml:space="preserve"> Devengado</t>
  </si>
  <si>
    <t xml:space="preserve"> Recaudado</t>
  </si>
  <si>
    <t>Grupo de Ingresos</t>
  </si>
  <si>
    <t xml:space="preserve"> Codificado con Reforma</t>
  </si>
  <si>
    <t xml:space="preserve"> % Recaudado</t>
  </si>
  <si>
    <t>MUNICIPIO DEL DISTRITO METROPOLITANO DE QUITO
REFORMA PRESUPUESTARIA 
INGRESOS 2020</t>
  </si>
  <si>
    <t>Grupo de Ingreso</t>
  </si>
  <si>
    <t>MUNICIPIO DEL DISTRITO METROPOLITANO DE QUITO
EJECUCIÓN PRESUPUESTARIA DE METRO DE QUITO
DEL 01 AL 23 DE SEPTIEMBRE 2020</t>
  </si>
  <si>
    <t>REFORMA PRESUPUESTARIA
EJECUCIÓN PRESUPUESTARIA METRO DE QUITO
INGRESOS 2020</t>
  </si>
  <si>
    <t>MUNICIPIO DEL DISTRITO METROPOLITANO DE QUITO
EJECUCIÓN PRESUPUESTARIA DE QUITO
DEL 01 AL 28 DE SEPTIEMBRE 2020</t>
  </si>
  <si>
    <t xml:space="preserve"> % Reducción</t>
  </si>
  <si>
    <t>Total General</t>
  </si>
  <si>
    <t>Total Proyecto Metro de Quito</t>
  </si>
  <si>
    <t>Total MDMQ</t>
  </si>
  <si>
    <t>Refo. Gasto</t>
  </si>
  <si>
    <t>Dif.</t>
  </si>
  <si>
    <t>Cod. Actual</t>
  </si>
  <si>
    <t>Partida Presupuestaria</t>
  </si>
  <si>
    <t>REFORMA PRESUPUESTARIA
EJECUCIÓN PRESUPUESTARIA POR PARTIDA
INGRESOS 2020</t>
  </si>
  <si>
    <t>Grupo de Ingresos / Partida</t>
  </si>
  <si>
    <t>Grupo de Ingreso / Partida</t>
  </si>
  <si>
    <t>I/280301</t>
  </si>
  <si>
    <t>280301 De Organismos Multilaterales</t>
  </si>
  <si>
    <t>Codificado Actual</t>
  </si>
  <si>
    <t xml:space="preserve"> Codificado Actual</t>
  </si>
  <si>
    <t xml:space="preserve">Asignación inicial </t>
  </si>
  <si>
    <t xml:space="preserve"> Asignación inicial </t>
  </si>
  <si>
    <t xml:space="preserve">  Codificado Actual</t>
  </si>
  <si>
    <t xml:space="preserve"> % Reducción </t>
  </si>
  <si>
    <t xml:space="preserve"> % Dev.</t>
  </si>
  <si>
    <t xml:space="preserve"> % Rec.</t>
  </si>
  <si>
    <t>MUNICIPIO DEL DISTRITO METROPOLITANO DE QUITO
EJECUCIÓN PRESUPUESTARIA POR GRUPO
AL 28 DE SEPTIEMBRE 2020</t>
  </si>
  <si>
    <t>MUNICIPIO DEL DISTRITO METROPOLITANO DE QUITO
REFORMA PRESUPUESTARIA
INGRESOS 2020</t>
  </si>
  <si>
    <t>MUNICIPIO DEL DISTRITO METROPOLITANO DE QUITO
PROYECTO METRO DE QUITO
REFORMA PRESUPUESTARIA
INGRESOS 2020</t>
  </si>
  <si>
    <t xml:space="preserve">Grupo de Ingresos </t>
  </si>
  <si>
    <t>MUNICIPIO DEL DISTRITO METROPOLITANO DE QUITO
EJECUCIÓN PRESUPUESTARIA DE QUITO
AL 28 DE SEPTIEMBRE 2020</t>
  </si>
  <si>
    <t>MUNICIPIO DEL DISTRITO METROPOLITANO DE QUITO
EJECUCIÓN PRESUPUESTARIA DE METRO DE QUITO
AL 28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</si>
</sst>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2" applyNumberFormat="0" applyFill="0" applyAlignment="0" applyProtection="0"/>
    <xf numFmtId="0" fontId="11" fillId="10" borderId="0" applyNumberFormat="0" applyBorder="0" applyAlignment="0" applyProtection="0"/>
  </cellStyleXfs>
  <cellXfs count="96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2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" fontId="0" fillId="0" borderId="0" xfId="0" applyNumberFormat="1" applyAlignment="1">
      <alignment horizontal="right" vertical="top"/>
    </xf>
    <xf numFmtId="4" fontId="0" fillId="5" borderId="0" xfId="0" applyNumberFormat="1" applyFill="1" applyAlignment="1">
      <alignment horizontal="right"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top" wrapText="1"/>
    </xf>
    <xf numFmtId="164" fontId="4" fillId="7" borderId="1" xfId="1" applyFont="1" applyFill="1" applyBorder="1" applyAlignment="1">
      <alignment vertical="top" wrapText="1"/>
    </xf>
    <xf numFmtId="164" fontId="4" fillId="7" borderId="1" xfId="1" applyFont="1" applyFill="1" applyBorder="1" applyAlignment="1">
      <alignment horizontal="right" vertical="top" wrapText="1"/>
    </xf>
    <xf numFmtId="164" fontId="0" fillId="0" borderId="0" xfId="1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5" borderId="1" xfId="1" applyFont="1" applyFill="1" applyBorder="1" applyAlignment="1">
      <alignment vertical="top" wrapText="1"/>
    </xf>
    <xf numFmtId="164" fontId="4" fillId="5" borderId="1" xfId="1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vertical="top" wrapText="1"/>
    </xf>
    <xf numFmtId="0" fontId="0" fillId="7" borderId="0" xfId="0" applyFill="1" applyAlignment="1">
      <alignment vertical="top"/>
    </xf>
    <xf numFmtId="0" fontId="2" fillId="0" borderId="1" xfId="0" quotePrefix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164" fontId="5" fillId="6" borderId="1" xfId="1" applyFont="1" applyFill="1" applyBorder="1" applyAlignment="1">
      <alignment vertical="top"/>
    </xf>
    <xf numFmtId="164" fontId="5" fillId="6" borderId="1" xfId="1" applyFont="1" applyFill="1" applyBorder="1" applyAlignment="1">
      <alignment vertical="top" wrapText="1"/>
    </xf>
    <xf numFmtId="164" fontId="1" fillId="0" borderId="2" xfId="1" applyFont="1" applyBorder="1" applyAlignment="1">
      <alignment vertical="top"/>
    </xf>
    <xf numFmtId="4" fontId="1" fillId="0" borderId="2" xfId="1" applyNumberFormat="1" applyFont="1" applyBorder="1" applyAlignment="1">
      <alignment vertical="top"/>
    </xf>
    <xf numFmtId="4" fontId="4" fillId="7" borderId="1" xfId="1" applyNumberFormat="1" applyFont="1" applyFill="1" applyBorder="1" applyAlignment="1">
      <alignment vertical="top" wrapText="1"/>
    </xf>
    <xf numFmtId="4" fontId="4" fillId="7" borderId="1" xfId="1" applyNumberFormat="1" applyFont="1" applyFill="1" applyBorder="1" applyAlignment="1">
      <alignment horizontal="right" vertical="top" wrapText="1"/>
    </xf>
    <xf numFmtId="4" fontId="3" fillId="6" borderId="2" xfId="1" applyNumberFormat="1" applyFont="1" applyFill="1" applyBorder="1" applyAlignment="1">
      <alignment vertical="center"/>
    </xf>
    <xf numFmtId="4" fontId="4" fillId="4" borderId="1" xfId="1" applyNumberFormat="1" applyFont="1" applyFill="1" applyBorder="1" applyAlignment="1">
      <alignment vertical="top" wrapText="1"/>
    </xf>
    <xf numFmtId="4" fontId="4" fillId="4" borderId="1" xfId="1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4" fontId="0" fillId="0" borderId="0" xfId="1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5" fillId="8" borderId="0" xfId="0" applyFont="1" applyFill="1" applyAlignment="1">
      <alignment vertical="top"/>
    </xf>
    <xf numFmtId="0" fontId="2" fillId="7" borderId="1" xfId="0" quotePrefix="1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top"/>
    </xf>
    <xf numFmtId="10" fontId="0" fillId="0" borderId="0" xfId="0" applyNumberFormat="1" applyAlignment="1">
      <alignment vertical="top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8" fillId="9" borderId="0" xfId="0" applyFont="1" applyFill="1" applyBorder="1" applyAlignment="1">
      <alignment vertical="center" wrapText="1"/>
    </xf>
    <xf numFmtId="4" fontId="0" fillId="7" borderId="0" xfId="0" applyNumberFormat="1" applyFill="1" applyAlignment="1">
      <alignment vertical="top"/>
    </xf>
    <xf numFmtId="9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top"/>
    </xf>
    <xf numFmtId="4" fontId="0" fillId="0" borderId="0" xfId="1" applyNumberFormat="1" applyFont="1" applyAlignment="1">
      <alignment vertical="top"/>
    </xf>
    <xf numFmtId="0" fontId="10" fillId="10" borderId="3" xfId="4" applyFont="1" applyBorder="1" applyAlignment="1">
      <alignment horizontal="center" vertical="center"/>
    </xf>
    <xf numFmtId="0" fontId="10" fillId="10" borderId="3" xfId="4" applyFont="1" applyBorder="1" applyAlignment="1">
      <alignment horizontal="center" vertical="center" wrapText="1"/>
    </xf>
    <xf numFmtId="0" fontId="12" fillId="0" borderId="2" xfId="3" applyFont="1" applyAlignment="1">
      <alignment vertical="top"/>
    </xf>
    <xf numFmtId="9" fontId="12" fillId="0" borderId="2" xfId="2" applyFont="1" applyBorder="1" applyAlignment="1">
      <alignment vertical="top"/>
    </xf>
    <xf numFmtId="0" fontId="0" fillId="0" borderId="0" xfId="0" applyAlignment="1">
      <alignment horizontal="right" vertical="top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/>
    </xf>
    <xf numFmtId="10" fontId="13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4" fontId="12" fillId="0" borderId="2" xfId="1" applyNumberFormat="1" applyFont="1" applyBorder="1" applyAlignment="1">
      <alignment vertical="top"/>
    </xf>
    <xf numFmtId="0" fontId="0" fillId="0" borderId="0" xfId="0" pivotButton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indent="1"/>
    </xf>
    <xf numFmtId="164" fontId="0" fillId="0" borderId="0" xfId="0" applyNumberFormat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4" fontId="0" fillId="2" borderId="1" xfId="1" applyNumberFormat="1" applyFon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4" fontId="5" fillId="6" borderId="1" xfId="1" applyNumberFormat="1" applyFont="1" applyFill="1" applyBorder="1" applyAlignment="1">
      <alignment vertical="top"/>
    </xf>
    <xf numFmtId="4" fontId="5" fillId="6" borderId="1" xfId="1" applyNumberFormat="1" applyFont="1" applyFill="1" applyBorder="1" applyAlignment="1">
      <alignment vertical="top" wrapText="1"/>
    </xf>
    <xf numFmtId="4" fontId="5" fillId="8" borderId="0" xfId="1" applyNumberFormat="1" applyFont="1" applyFill="1" applyAlignment="1">
      <alignment horizontal="right" vertical="top"/>
    </xf>
    <xf numFmtId="9" fontId="0" fillId="0" borderId="0" xfId="2" applyFont="1" applyAlignment="1">
      <alignment vertical="top"/>
    </xf>
    <xf numFmtId="10" fontId="0" fillId="0" borderId="0" xfId="2" applyNumberFormat="1" applyFont="1" applyAlignment="1">
      <alignment vertical="top"/>
    </xf>
    <xf numFmtId="10" fontId="12" fillId="0" borderId="2" xfId="2" applyNumberFormat="1" applyFont="1" applyBorder="1" applyAlignment="1">
      <alignment vertical="top"/>
    </xf>
    <xf numFmtId="0" fontId="0" fillId="0" borderId="0" xfId="0" applyFill="1" applyAlignment="1">
      <alignment horizontal="left" vertical="top" indent="1"/>
    </xf>
    <xf numFmtId="4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5" borderId="0" xfId="0" applyFill="1" applyAlignment="1">
      <alignment vertical="top"/>
    </xf>
    <xf numFmtId="0" fontId="2" fillId="5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4" fontId="0" fillId="5" borderId="0" xfId="0" applyNumberFormat="1" applyFill="1" applyAlignment="1">
      <alignment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">
    <cellStyle name="Énfasis5" xfId="4" builtinId="45"/>
    <cellStyle name="Millares" xfId="1" builtinId="3"/>
    <cellStyle name="Normal" xfId="0" builtinId="0"/>
    <cellStyle name="Porcentaje" xfId="2" builtinId="5"/>
    <cellStyle name="Total" xfId="3" builtinId="25"/>
  </cellStyles>
  <dxfs count="221">
    <dxf>
      <alignment horizontal="center" readingOrder="0"/>
    </dxf>
    <dxf>
      <alignment horizontal="general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bottom" readingOrder="0"/>
    </dxf>
    <dxf>
      <alignment horizontal="center" readingOrder="0"/>
    </dxf>
    <dxf>
      <alignment horizontal="general" readingOrder="0"/>
    </dxf>
    <dxf>
      <numFmt numFmtId="4" formatCode="#,##0.0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4" formatCode="0.00%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4" formatCode="#,##0.00"/>
      <alignment horizontal="center" vertical="center" wrapText="1" readingOrder="0"/>
    </dxf>
    <dxf>
      <numFmt numFmtId="14" formatCode="0.00%"/>
    </dxf>
    <dxf>
      <numFmt numFmtId="4" formatCode="#,##0.00"/>
      <alignment horizontal="center" vertical="center" wrapText="1" readingOrder="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numFmt numFmtId="14" formatCode="0.00%"/>
    </dxf>
    <dxf>
      <numFmt numFmtId="14" formatCode="0.00%"/>
    </dxf>
    <dxf>
      <alignment horizontal="center" readingOrder="0"/>
    </dxf>
    <dxf>
      <alignment vertical="center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  <alignment horizontal="center" vertical="center" wrapText="1" readingOrder="0"/>
    </dxf>
    <dxf>
      <numFmt numFmtId="4" formatCode="#,##0.00"/>
      <alignment horizontal="center" vertical="center" wrapText="1" readingOrder="0"/>
    </dxf>
    <dxf>
      <numFmt numFmtId="14" formatCode="0.00%"/>
    </dxf>
    <dxf>
      <numFmt numFmtId="4" formatCode="#,##0.00"/>
      <alignment horizontal="center" vertical="center" wrapText="1" readingOrder="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numFmt numFmtId="14" formatCode="0.00%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numFmt numFmtId="14" formatCode="0.00%"/>
    </dxf>
    <dxf>
      <numFmt numFmtId="14" formatCode="0.00%"/>
    </dxf>
    <dxf>
      <alignment horizontal="center" readingOrder="0"/>
    </dxf>
    <dxf>
      <alignment vertical="center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14" formatCode="0.00%"/>
    </dxf>
    <dxf>
      <numFmt numFmtId="165" formatCode="0.0%"/>
    </dxf>
    <dxf>
      <numFmt numFmtId="13" formatCode="0%"/>
    </dxf>
    <dxf>
      <alignment vertic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164" formatCode="_(* #,##0.00_);_(* \(#,##0.00\);_(* &quot;-&quot;??_);_(@_)"/>
    </dxf>
    <dxf>
      <numFmt numFmtId="2" formatCode="0.00"/>
    </dxf>
    <dxf>
      <numFmt numFmtId="164" formatCode="_(* #,##0.00_);_(* \(#,##0.00\);_(* &quot;-&quot;??_);_(@_)"/>
    </dxf>
    <dxf>
      <numFmt numFmtId="14" formatCode="0.00%"/>
    </dxf>
    <dxf>
      <numFmt numFmtId="165" formatCode="0.0%"/>
    </dxf>
    <dxf>
      <numFmt numFmtId="13" formatCode="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13" formatCode="0%"/>
    </dxf>
    <dxf>
      <numFmt numFmtId="13" formatCode="0%"/>
    </dxf>
    <dxf>
      <numFmt numFmtId="164" formatCode="_(* #,##0.00_);_(* \(#,##0.00\);_(* &quot;-&quot;??_);_(@_)"/>
    </dxf>
    <dxf>
      <alignment vertical="center" readingOrder="0"/>
    </dxf>
    <dxf>
      <alignment horizontal="center" readingOrder="0"/>
    </dxf>
    <dxf>
      <numFmt numFmtId="4" formatCode="#,##0.0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4" formatCode="0.00%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9" defaultPivotStyle="PivotStyleLight16"/>
  <colors>
    <mruColors>
      <color rgb="FF6699FF"/>
      <color rgb="FF66FF99"/>
      <color rgb="FF9999FF"/>
      <color rgb="FFF3A87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 Porcentaje</a:t>
            </a:r>
            <a:r>
              <a:rPr lang="en-US" sz="1800" b="1" baseline="0"/>
              <a:t> de Recaudación</a:t>
            </a:r>
          </a:p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/>
              <a:t>MDMQ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'TABLAS SIN METRO'!$B$21</c:f>
              <c:strCache>
                <c:ptCount val="1"/>
                <c:pt idx="0">
                  <c:v> % Recaudado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AB-49A9-98B0-4D1C70EFBE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AB-49A9-98B0-4D1C70EFBE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AB-49A9-98B0-4D1C70EFBE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AB-49A9-98B0-4D1C70EFBE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AB-49A9-98B0-4D1C70EFBE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AAB-49A9-98B0-4D1C70EFBE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AAB-49A9-98B0-4D1C70EFBE14}"/>
              </c:ext>
            </c:extLst>
          </c:dPt>
          <c:dLbls>
            <c:dLbl>
              <c:idx val="5"/>
              <c:layout>
                <c:manualLayout>
                  <c:x val="0.15467925099883009"/>
                  <c:y val="0.13665138713644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AB-49A9-98B0-4D1C70EFB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'TABLAS SIN METRO'!$A$22:$A$27</c:f>
              <c:strCache>
                <c:ptCount val="6"/>
                <c:pt idx="0">
                  <c:v>11 IMPUESTOS</c:v>
                </c:pt>
                <c:pt idx="1">
                  <c:v>13 TASAS Y CONTRIBUCIONES</c:v>
                </c:pt>
                <c:pt idx="2">
                  <c:v>14 VENTA DE BIENES Y SERVICIOS</c:v>
                </c:pt>
                <c:pt idx="3">
                  <c:v>17 RENTAS DE INVERSIONES Y MULTAS</c:v>
                </c:pt>
                <c:pt idx="4">
                  <c:v>19 OTROS INGRESOS</c:v>
                </c:pt>
                <c:pt idx="5">
                  <c:v>28 TRANSFERENCIAS Y DONACIONES DE CAPITAL E INVERS</c:v>
                </c:pt>
              </c:strCache>
            </c:strRef>
          </c:cat>
          <c:val>
            <c:numRef>
              <c:f>'TABLAS SIN METRO'!$B$22:$B$27</c:f>
              <c:numCache>
                <c:formatCode>0%</c:formatCode>
                <c:ptCount val="6"/>
                <c:pt idx="0">
                  <c:v>0.63408683437655056</c:v>
                </c:pt>
                <c:pt idx="1">
                  <c:v>0.62527902148760328</c:v>
                </c:pt>
                <c:pt idx="2">
                  <c:v>0.42101923333333335</c:v>
                </c:pt>
                <c:pt idx="3">
                  <c:v>0.52109901362730471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AAB-49A9-98B0-4D1C70EFBE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40</xdr:row>
      <xdr:rowOff>152400</xdr:rowOff>
    </xdr:from>
    <xdr:to>
      <xdr:col>4</xdr:col>
      <xdr:colOff>0</xdr:colOff>
      <xdr:row>69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dro Fernando Nunez Gomez" refreshedDate="44110.776054861111" createdVersion="6" refreshedVersion="6" minRefreshableVersion="3" recordCount="131">
  <cacheSource type="worksheet">
    <worksheetSource ref="A1:N132" sheet="INGRESOS MODIFICADO (2)"/>
  </cacheSource>
  <cacheFields count="17">
    <cacheField name="Des.Centro Gestor" numFmtId="0">
      <sharedItems containsBlank="1"/>
    </cacheField>
    <cacheField name="Posición Presupuestaria" numFmtId="0">
      <sharedItems containsBlank="1"/>
    </cacheField>
    <cacheField name="Partida - Descripción" numFmtId="0">
      <sharedItems count="10">
        <s v="11 IMPUESTOS"/>
        <s v="13 TASAS Y CONTRIBUCIONES"/>
        <s v="14 VENTA DE BIENES Y SERVICIOS"/>
        <s v="17 RENTAS DE INVERSIONES Y MULTAS"/>
        <s v="19 OTROS INGRESOS"/>
        <s v="24 VENTA DE ACTIVOS NO FINANCIEROS"/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/>
    </cacheField>
    <cacheField name="Fondo" numFmtId="0">
      <sharedItems containsMixedTypes="1" containsNumber="1" containsInteger="1" minValue="202" maxValue="202"/>
    </cacheField>
    <cacheField name="Des.Fondo" numFmtId="0">
      <sharedItems/>
    </cacheField>
    <cacheField name="Asignación inicial " numFmtId="4">
      <sharedItems containsSemiMixedTypes="0" containsString="0" containsNumber="1" minValue="0" maxValue="347000000"/>
    </cacheField>
    <cacheField name="Traspasos" numFmtId="4">
      <sharedItems containsString="0" containsBlank="1" containsNumber="1" containsInteger="1" minValue="0" maxValue="0"/>
    </cacheField>
    <cacheField name=" Codificado Actual" numFmtId="4">
      <sharedItems containsSemiMixedTypes="0" containsString="0" containsNumber="1" minValue="0" maxValue="347000000"/>
    </cacheField>
    <cacheField name="Reformas" numFmtId="4">
      <sharedItems containsSemiMixedTypes="0" containsString="0" containsNumber="1" minValue="-88994144.969999999" maxValue="5151593.4000000004"/>
    </cacheField>
    <cacheField name="Codificado con Reforma" numFmtId="4">
      <sharedItems containsString="0" containsBlank="1" containsNumber="1" minValue="0" maxValue="311060447.56999999"/>
    </cacheField>
    <cacheField name="Devengado" numFmtId="4">
      <sharedItems containsString="0" containsBlank="1" containsNumber="1" minValue="0" maxValue="160751409.19999999"/>
    </cacheField>
    <cacheField name="Recaudado" numFmtId="4">
      <sharedItems containsString="0" containsBlank="1" containsNumber="1" minValue="0" maxValue="160751409.19999999"/>
    </cacheField>
    <cacheField name="Saldo por Devengar" numFmtId="4">
      <sharedItems containsString="0" containsBlank="1" containsNumber="1" minValue="-88994144.970000014" maxValue="150226992.38999999"/>
    </cacheField>
    <cacheField name="% Dev." numFmtId="0" formula="Devengado/' Codificado Actual'" databaseField="0"/>
    <cacheField name="% Rec." numFmtId="0" formula="Recaudado/' Codificado Actual'" databaseField="0"/>
    <cacheField name="% Reducción" numFmtId="0" formula="Reformas/' 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dro Fernando Nunez Gomez" refreshedDate="44110.802122337962" createdVersion="5" refreshedVersion="6" minRefreshableVersion="3" recordCount="12">
  <cacheSource type="worksheet">
    <worksheetSource ref="C126:N138" sheet="INGRESOS MODIFICADO"/>
  </cacheSource>
  <cacheFields count="15">
    <cacheField name="Partida - Descripción" numFmtId="0">
      <sharedItems count="4"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7">
        <s v="280101 Del Presupuesto General del Estado"/>
        <s v="281002 Del Presupuesto General de Estado a Gobiernos Autónomos Descentralizados Municipales"/>
        <s v="360301 De Organismos Multilaterales"/>
        <s v="370104 De Préstamos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/>
    </cacheField>
    <cacheField name="Des.Fondo" numFmtId="0">
      <sharedItems/>
    </cacheField>
    <cacheField name="Asignación inicial" numFmtId="4">
      <sharedItems containsSemiMixedTypes="0" containsString="0" containsNumber="1" minValue="0" maxValue="145549191.55000001"/>
    </cacheField>
    <cacheField name="Traspasos" numFmtId="4">
      <sharedItems containsString="0" containsBlank="1" containsNumber="1" containsInteger="1" minValue="0" maxValue="0"/>
    </cacheField>
    <cacheField name=" Codificado Actual" numFmtId="4">
      <sharedItems containsSemiMixedTypes="0" containsString="0" containsNumber="1" minValue="0" maxValue="145549191.55000001"/>
    </cacheField>
    <cacheField name="Reformas" numFmtId="4">
      <sharedItems containsSemiMixedTypes="0" containsString="0" containsNumber="1" minValue="-88994144.969999999" maxValue="800736.91"/>
    </cacheField>
    <cacheField name="Codificado con Reforma" numFmtId="4">
      <sharedItems containsString="0" containsBlank="1" containsNumber="1" minValue="0" maxValue="96675724.430000007"/>
    </cacheField>
    <cacheField name="Devengado" numFmtId="4">
      <sharedItems containsString="0" containsBlank="1" containsNumber="1" minValue="0" maxValue="32863776"/>
    </cacheField>
    <cacheField name="Recaudado" numFmtId="4">
      <sharedItems containsString="0" containsBlank="1" containsNumber="1" containsInteger="1" minValue="0" maxValue="32863776"/>
    </cacheField>
    <cacheField name="Saldo por Devengar" numFmtId="4">
      <sharedItems containsString="0" containsBlank="1" containsNumber="1" minValue="0" maxValue="112685415.55000001"/>
    </cacheField>
    <cacheField name="% Devengado" numFmtId="0" formula="Devengado/'Asignación inicial'" databaseField="0"/>
    <cacheField name="% Recaudado" numFmtId="0" formula="Recaudado/'Asignación inicial'" databaseField="0"/>
    <cacheField name="% reducción" numFmtId="0" formula="Reformas*(-1)/'Asignación inici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edro Fernando Nunez Gomez" refreshedDate="44110.850039467594" createdVersion="5" refreshedVersion="6" minRefreshableVersion="3" recordCount="119">
  <cacheSource type="worksheet">
    <worksheetSource ref="A1:N120" sheet="INGRESOS MODIFICADO"/>
  </cacheSource>
  <cacheFields count="17">
    <cacheField name="Des.Centro Gestor" numFmtId="0">
      <sharedItems/>
    </cacheField>
    <cacheField name="Posición Presupuestaria" numFmtId="0">
      <sharedItems/>
    </cacheField>
    <cacheField name="Partida - Descripción" numFmtId="0">
      <sharedItems count="10">
        <s v="11 IMPUESTOS"/>
        <s v="13 TASAS Y CONTRIBUCIONES"/>
        <s v="14 VENTA DE BIENES Y SERVICIOS"/>
        <s v="17 RENTAS DE INVERSIONES Y MULTAS"/>
        <s v="19 OTROS INGRESOS"/>
        <s v="24 VENTA DE ACTIVOS NO FINANCIEROS"/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57">
        <s v="110102 A la Utilidad por la Venta de Predios Urban"/>
        <s v="110201 A los Predios Urbanos"/>
        <s v="110202 A los Predios Rurales"/>
        <s v="110203 A la Inscripción en el Registro de la Propi"/>
        <s v="110205 De Vehículos Motorizados de Transporte Terr"/>
        <s v="110206 De Alcabalas"/>
        <s v="110207 A los Activos Totales"/>
        <s v="110312 A los Espectáculos Públicos"/>
        <s v="110704 Patentes Comerciales, Industriales, Financi"/>
        <s v="110710 Al Juego"/>
        <s v="130102 Acceso a Lugares Públicos"/>
        <s v="130103 Ocupación de Lugares Públicos"/>
        <s v="130107 Venta de Bases"/>
        <s v="130108 Prestación de Servicios"/>
        <s v="130110 Control de Alimentos y de Establecimientos"/>
        <s v="130111 Inscripciones, Registros y Matrículas"/>
        <s v="130112 Permisos, Licencias y Patentes"/>
        <s v="130113 Registro Sanitario y Toxicología"/>
        <s v="130118 Aprobación de Planos e Inspección de Constr"/>
        <s v="130128 Patentes de Conservación Minera"/>
        <s v="130199 Otras Tasas"/>
        <s v="130307 Superficiarios Mineros"/>
        <s v="130308 Regalías Mineras"/>
        <s v="130399 Otras Concesiones"/>
        <s v="130407 Repavimentación Urbana"/>
        <s v="130408 Aceras, Bordillos y Cercas"/>
        <s v="130413 Obras de Regeneración Urbana"/>
        <s v="130499 Otras Contribuciones"/>
        <s v="140204 De Oficina, Didácticos y Publicaciones"/>
        <s v="140306 De Correos"/>
        <s v="170107 Dividendos de Sociedades y Empresas Privada"/>
        <s v="170199 Intereses por Otras Operaciones"/>
        <s v="170202 Edificios, Locales y Residencias"/>
        <s v="170301 Tributaria"/>
        <s v="170401 Tributarias"/>
        <s v="170402 Infracción a Ordenanzas Municipales"/>
        <s v="170404 Incumplimientos de Contratos"/>
        <s v="170416 Infracciones a la Ley Orgánica de Transport"/>
        <s v="170499 Otras Multas"/>
        <s v="190101 Ejecución de Garantías"/>
        <s v="190201 Indemnizaciones por Siniestros"/>
        <s v="190299 Otras Indemnizaciones y Valores no Reclamad"/>
        <s v="190401 Comisiones"/>
        <s v="190407 Devolución de disponibilidades"/>
        <s v="190499 Otros no Especificados"/>
        <s v="240105 Vehículos"/>
        <s v="240201 Terrenos"/>
        <s v="240202 Edificios, Locales y Residencias"/>
        <s v="280101 Del Presupuesto General del Estado"/>
        <s v="280301 De Organismos Multilaterales"/>
        <s v="281002 Del Presupuesto General de Estado a Gobiern"/>
        <s v="360301 De Organismos Multilaterales"/>
        <s v="370102 De Fondos de Autogestión"/>
        <s v="370104 De Préstamos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 containsMixedTypes="1" containsNumber="1" containsInteger="1" minValue="202" maxValue="202"/>
    </cacheField>
    <cacheField name="Des.Fondo" numFmtId="0">
      <sharedItems/>
    </cacheField>
    <cacheField name="Asignación inicial " numFmtId="4">
      <sharedItems containsSemiMixedTypes="0" containsString="0" containsNumber="1" minValue="0" maxValue="347000000"/>
    </cacheField>
    <cacheField name="Traspasos" numFmtId="4">
      <sharedItems containsSemiMixedTypes="0" containsString="0" containsNumber="1" containsInteger="1" minValue="0" maxValue="0"/>
    </cacheField>
    <cacheField name=" Codificado Actual" numFmtId="4">
      <sharedItems containsSemiMixedTypes="0" containsString="0" containsNumber="1" minValue="0" maxValue="347000000"/>
    </cacheField>
    <cacheField name="Reformas" numFmtId="4">
      <sharedItems containsSemiMixedTypes="0" containsString="0" containsNumber="1" minValue="-39600636.329999998" maxValue="5151593.4000000004"/>
    </cacheField>
    <cacheField name="Codificado con Reforma" numFmtId="4">
      <sharedItems containsSemiMixedTypes="0" containsString="0" containsNumber="1" minValue="0" maxValue="311060447.56999999"/>
    </cacheField>
    <cacheField name="Devengado" numFmtId="4">
      <sharedItems containsSemiMixedTypes="0" containsString="0" containsNumber="1" minValue="0" maxValue="160751409.19999999"/>
    </cacheField>
    <cacheField name="Recaudado" numFmtId="4">
      <sharedItems containsSemiMixedTypes="0" containsString="0" containsNumber="1" minValue="0" maxValue="160751409.19999999"/>
    </cacheField>
    <cacheField name="Saldo por Devengar" numFmtId="4">
      <sharedItems containsSemiMixedTypes="0" containsString="0" containsNumber="1" minValue="-88994144.970000014" maxValue="150226992.38999999"/>
    </cacheField>
    <cacheField name="% Devengado" numFmtId="0" formula="Devengado/' Codificado Actual'" databaseField="0"/>
    <cacheField name="% Recaudado" numFmtId="0" formula="Recaudado/' Codificado Actual'" databaseField="0"/>
    <cacheField name="% Reducción" numFmtId="0" formula="Reformas* (-1) /' 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">
  <r>
    <s v="Administración Central."/>
    <s v="I/110102"/>
    <x v="0"/>
    <s v="110102 A la Utilidad por la Venta de Predios Urban"/>
    <s v="002"/>
    <s v="Recursos Fiscales generados por las Inst"/>
    <n v="28000000"/>
    <n v="0"/>
    <n v="28000000"/>
    <n v="-14586967.810000001"/>
    <n v="13413032.189999999"/>
    <n v="8539556.3800000008"/>
    <n v="8539556.3800000008"/>
    <n v="4955521.79"/>
  </r>
  <r>
    <s v="Administración Central."/>
    <s v="I/110201"/>
    <x v="0"/>
    <s v="110201 A los Predios Urbanos"/>
    <s v="002"/>
    <s v="Recursos Fiscales generados por las Inst"/>
    <n v="75000000"/>
    <n v="0"/>
    <n v="75000000"/>
    <n v="-6514696.25"/>
    <n v="68485303.75"/>
    <n v="49090343.229999997"/>
    <n v="49090343.229999997"/>
    <n v="19394960.52"/>
  </r>
  <r>
    <s v="Administración Central."/>
    <s v="I/110202"/>
    <x v="0"/>
    <s v="110202 A los Predios Rurales"/>
    <s v="002"/>
    <s v="Recursos Fiscales generados por las Inst"/>
    <n v="3000000"/>
    <n v="0"/>
    <n v="3000000"/>
    <n v="12267.81"/>
    <n v="3012267.81"/>
    <n v="2357033.4700000002"/>
    <n v="2357033.4700000002"/>
    <n v="655234.34"/>
  </r>
  <r>
    <s v="Administración Central."/>
    <s v="I/110203"/>
    <x v="0"/>
    <s v="110203 A la Inscripción en el Registro de la Propi"/>
    <s v="002"/>
    <s v="Recursos Fiscales generados por las Inst"/>
    <n v="0"/>
    <n v="0"/>
    <n v="0"/>
    <n v="6.8"/>
    <n v="6.8"/>
    <n v="6.18"/>
    <n v="6.18"/>
    <n v="0.62"/>
  </r>
  <r>
    <s v="Administración Central."/>
    <s v="I/110205"/>
    <x v="0"/>
    <s v="110205 De Vehículos Motorizados de Transporte Terr"/>
    <s v="002"/>
    <s v="Recursos Fiscales generados por las Inst"/>
    <n v="6600000"/>
    <n v="0"/>
    <n v="6600000"/>
    <n v="-2710405.85"/>
    <n v="3889594.15"/>
    <n v="2547270"/>
    <n v="2547270"/>
    <n v="1342324.15"/>
  </r>
  <r>
    <s v="Administración Central."/>
    <s v="I/110206"/>
    <x v="0"/>
    <s v="110206 De Alcabalas"/>
    <s v="002"/>
    <s v="Recursos Fiscales generados por las Inst"/>
    <n v="23000000"/>
    <n v="0"/>
    <n v="23000000"/>
    <n v="-14804390.960000001"/>
    <n v="8195609.04"/>
    <n v="7780505.6299999999"/>
    <n v="7780505.6299999999"/>
    <n v="415103.41"/>
  </r>
  <r>
    <s v="Administración Central."/>
    <s v="I/110207"/>
    <x v="0"/>
    <s v="110207 A los Activos Totales"/>
    <s v="002"/>
    <s v="Recursos Fiscales generados por las Inst"/>
    <n v="31000000"/>
    <n v="0"/>
    <n v="31000000"/>
    <n v="1022735.46"/>
    <n v="32022735.460000001"/>
    <n v="28519144.170000002"/>
    <n v="28519144.170000002"/>
    <n v="3503591.29"/>
  </r>
  <r>
    <s v="Administración Central."/>
    <s v="I/110312"/>
    <x v="0"/>
    <s v="110312 A los Espectáculos Públicos"/>
    <s v="002"/>
    <s v="Recursos Fiscales generados por las Inst"/>
    <n v="3000000"/>
    <n v="0"/>
    <n v="3000000"/>
    <n v="-1894365.97"/>
    <n v="1105634.03"/>
    <n v="702253.86"/>
    <n v="702253.86"/>
    <n v="403380.17"/>
  </r>
  <r>
    <s v="Administración Central."/>
    <s v="I/110704"/>
    <x v="0"/>
    <s v="110704 Patentes Comerciales, Industriales, Financi"/>
    <s v="002"/>
    <s v="Recursos Fiscales generados por las Inst"/>
    <n v="40000000"/>
    <n v="0"/>
    <n v="40000000"/>
    <n v="-1966215.39"/>
    <n v="38033784.609999999"/>
    <n v="33351778.510000002"/>
    <n v="33351778.510000002"/>
    <n v="4682006.0999999996"/>
  </r>
  <r>
    <s v="Administración Central."/>
    <s v="I/110710"/>
    <x v="0"/>
    <s v="110710 Al Juego"/>
    <s v="002"/>
    <s v="Recursos Fiscales generados por las Inst"/>
    <n v="8000"/>
    <n v="0"/>
    <n v="8000"/>
    <n v="13287"/>
    <n v="21287"/>
    <n v="21286.799999999999"/>
    <n v="21286.799999999999"/>
    <n v="0.2"/>
  </r>
  <r>
    <s v="Instituto Metropolitano de Patrimonio"/>
    <s v="I/130102"/>
    <x v="1"/>
    <s v="130102 Acceso a Lugares Públicos"/>
    <s v="002"/>
    <s v="Recursos Fiscales generados por las Inst"/>
    <n v="0"/>
    <n v="0"/>
    <n v="0"/>
    <n v="4200"/>
    <n v="4200"/>
    <n v="4180"/>
    <n v="4180"/>
    <n v="20"/>
  </r>
  <r>
    <s v="Administración Central."/>
    <s v="I/130102"/>
    <x v="1"/>
    <s v="130102 Acceso a Lugares Públicos"/>
    <s v="002"/>
    <s v="Recursos Fiscales generados por las Inst"/>
    <n v="570000"/>
    <n v="0"/>
    <n v="570000"/>
    <n v="-339780.98"/>
    <n v="230219.02"/>
    <n v="120636.13"/>
    <n v="120636.13"/>
    <n v="109582.89"/>
  </r>
  <r>
    <s v="Agencia Metrop Control Transito Seg vial"/>
    <s v="I/130103"/>
    <x v="1"/>
    <s v="130103 Ocupación de Lugares Públicos"/>
    <s v="002"/>
    <s v="Recursos Fiscales generados por las Inst"/>
    <n v="0"/>
    <n v="0"/>
    <n v="0"/>
    <n v="860000"/>
    <n v="860000"/>
    <n v="982516.11"/>
    <n v="982516.11"/>
    <n v="-122516.11"/>
  </r>
  <r>
    <s v="Administración Central."/>
    <s v="I/130103"/>
    <x v="1"/>
    <s v="130103 Ocupación de Lugares Públicos"/>
    <s v="002"/>
    <s v="Recursos Fiscales generados por las Inst"/>
    <n v="1100000"/>
    <n v="0"/>
    <n v="1100000"/>
    <n v="-951117.64"/>
    <n v="148882.35999999999"/>
    <n v="23580.93"/>
    <n v="23580.93"/>
    <n v="125301.43"/>
  </r>
  <r>
    <s v="Administración Central."/>
    <s v="I/130107"/>
    <x v="1"/>
    <s v="130107 Venta de Bases"/>
    <s v="002"/>
    <s v="Recursos Fiscales generados por las Inst"/>
    <n v="5000"/>
    <n v="0"/>
    <n v="5000"/>
    <n v="-3500"/>
    <n v="1500"/>
    <n v="1658.41"/>
    <n v="1658.41"/>
    <n v="-158.41"/>
  </r>
  <r>
    <s v="Agencia Metrop Control Transito Seg vial"/>
    <s v="I/130108"/>
    <x v="1"/>
    <s v="130108 Prestación de Servicios"/>
    <s v="002"/>
    <s v="Recursos Fiscales generados por las Inst"/>
    <n v="0"/>
    <n v="0"/>
    <n v="0"/>
    <n v="19000"/>
    <n v="19000"/>
    <n v="19465"/>
    <n v="19465"/>
    <n v="-465"/>
  </r>
  <r>
    <s v="Administración Central."/>
    <s v="I/130108"/>
    <x v="1"/>
    <s v="130108 Prestación de Servicios"/>
    <s v="002"/>
    <s v="Recursos Fiscales generados por las Inst"/>
    <n v="14500000"/>
    <n v="0"/>
    <n v="14500000"/>
    <n v="-7097658.7400000002"/>
    <n v="7402341.2599999998"/>
    <n v="4428270.99"/>
    <n v="4428270.99"/>
    <n v="2974070.27"/>
  </r>
  <r>
    <s v="Administración Central."/>
    <s v="I/130110"/>
    <x v="1"/>
    <s v="130110 Control de Alimentos y de Establecimientos"/>
    <s v="002"/>
    <s v="Recursos Fiscales generados por las Inst"/>
    <n v="0"/>
    <n v="0"/>
    <n v="0"/>
    <n v="348.08"/>
    <n v="348.08"/>
    <n v="62.23"/>
    <n v="62.23"/>
    <n v="285.85000000000002"/>
  </r>
  <r>
    <s v="Agencia Metrop Control Transito Seg vial"/>
    <s v="I/130111"/>
    <x v="1"/>
    <s v="130111 Inscripciones, Registros y Matrículas"/>
    <s v="002"/>
    <s v="Recursos Fiscales generados por las Inst"/>
    <n v="0"/>
    <n v="0"/>
    <n v="0"/>
    <n v="235000"/>
    <n v="235000"/>
    <n v="320023"/>
    <n v="320023"/>
    <n v="-85023"/>
  </r>
  <r>
    <s v="Administración Central."/>
    <s v="I/130111"/>
    <x v="1"/>
    <s v="130111 Inscripciones, Registros y Matrículas"/>
    <s v="002"/>
    <s v="Recursos Fiscales generados por las Inst"/>
    <n v="1500000"/>
    <n v="0"/>
    <n v="1500000"/>
    <n v="-1335000"/>
    <n v="165000"/>
    <n v="0"/>
    <n v="0"/>
    <n v="165000"/>
  </r>
  <r>
    <s v="Agencia Metrop Control Transito Seg vial"/>
    <s v="I/130112"/>
    <x v="1"/>
    <s v="130112 Permisos, Licencias y Patentes"/>
    <s v="002"/>
    <s v="Recursos Fiscales generados por las Inst"/>
    <n v="0"/>
    <n v="0"/>
    <n v="0"/>
    <n v="86000"/>
    <n v="86000"/>
    <n v="98464"/>
    <n v="98464"/>
    <n v="-12464"/>
  </r>
  <r>
    <s v="Administración Central."/>
    <s v="I/130112"/>
    <x v="1"/>
    <s v="130112 Permisos, Licencias y Patentes"/>
    <s v="002"/>
    <s v="Recursos Fiscales generados por las Inst"/>
    <n v="700000"/>
    <n v="0"/>
    <n v="700000"/>
    <n v="-585555"/>
    <n v="114445"/>
    <n v="25704.799999999999"/>
    <n v="25704.799999999999"/>
    <n v="88740.2"/>
  </r>
  <r>
    <s v="Administración Central."/>
    <s v="I/130113"/>
    <x v="1"/>
    <s v="130113 Registro Sanitario y Toxicología"/>
    <s v="002"/>
    <s v="Recursos Fiscales generados por las Inst"/>
    <n v="0"/>
    <n v="0"/>
    <n v="0"/>
    <n v="4434.5600000000004"/>
    <n v="4434.5600000000004"/>
    <n v="540.98"/>
    <n v="540.98"/>
    <n v="3893.58"/>
  </r>
  <r>
    <s v="Administración Central."/>
    <s v="I/130118"/>
    <x v="1"/>
    <s v="130118 Aprobación de Planos e Inspección de Constr"/>
    <s v="002"/>
    <s v="Recursos Fiscales generados por las Inst"/>
    <n v="1400000"/>
    <n v="0"/>
    <n v="1400000"/>
    <n v="-843843.65"/>
    <n v="556156.35"/>
    <n v="625289.65"/>
    <n v="625289.65"/>
    <n v="-69133.3"/>
  </r>
  <r>
    <s v="Administración Central."/>
    <s v="I/130128"/>
    <x v="1"/>
    <s v="130128 Patentes de Conservación Minera"/>
    <s v="002"/>
    <s v="Recursos Fiscales generados por las Inst"/>
    <n v="20000"/>
    <n v="0"/>
    <n v="20000"/>
    <n v="1980"/>
    <n v="21980"/>
    <n v="20979.599999999999"/>
    <n v="20979.599999999999"/>
    <n v="1000.4"/>
  </r>
  <r>
    <s v="Administración Central."/>
    <s v="I/130199"/>
    <x v="1"/>
    <s v="130199 Otras Tasas"/>
    <s v="002"/>
    <s v="Recursos Fiscales generados por las Inst"/>
    <n v="15500000"/>
    <n v="0"/>
    <n v="15500000"/>
    <n v="-61059.03"/>
    <n v="15438940.970000001"/>
    <n v="13063605.130000001"/>
    <n v="13063605.130000001"/>
    <n v="2375335.84"/>
  </r>
  <r>
    <s v="Agencia Metrop Control Transito Seg vial"/>
    <s v="I/130199"/>
    <x v="1"/>
    <s v="130199 Otras Tasas"/>
    <s v="002"/>
    <s v="Recursos Fiscales generados por las Inst"/>
    <n v="0"/>
    <n v="0"/>
    <n v="0"/>
    <n v="118000"/>
    <n v="118000"/>
    <n v="147096.59"/>
    <n v="147096.59"/>
    <n v="-29096.59"/>
  </r>
  <r>
    <s v="Administración Central."/>
    <s v="I/130307"/>
    <x v="1"/>
    <s v="130307 Superficiarios Mineros"/>
    <s v="002"/>
    <s v="Recursos Fiscales generados por las Inst"/>
    <n v="5000"/>
    <n v="0"/>
    <n v="5000"/>
    <n v="6829.6"/>
    <n v="11829.6"/>
    <n v="10800"/>
    <n v="10800"/>
    <n v="1029.5999999999999"/>
  </r>
  <r>
    <s v="Administración Central."/>
    <s v="I/130308"/>
    <x v="1"/>
    <s v="130308 Regalías Mineras"/>
    <s v="002"/>
    <s v="Recursos Fiscales generados por las Inst"/>
    <n v="250000"/>
    <n v="0"/>
    <n v="250000"/>
    <n v="53373.91"/>
    <n v="303373.90999999997"/>
    <n v="252890.34"/>
    <n v="252890.34"/>
    <n v="50483.57"/>
  </r>
  <r>
    <s v="Administración Central."/>
    <s v="I/130399"/>
    <x v="1"/>
    <s v="130399 Otras Concesiones"/>
    <s v="002"/>
    <s v="Recursos Fiscales generados por las Inst"/>
    <n v="0"/>
    <n v="0"/>
    <n v="0"/>
    <n v="600000"/>
    <n v="600000"/>
    <n v="579715.49"/>
    <n v="579715.49"/>
    <n v="20284.509999999998"/>
  </r>
  <r>
    <s v="Administración Central."/>
    <s v="I/130407"/>
    <x v="1"/>
    <s v="130407 Repavimentación Urbana"/>
    <s v="002"/>
    <s v="Recursos Fiscales generados por las Inst"/>
    <n v="0"/>
    <n v="0"/>
    <n v="0"/>
    <n v="771.53"/>
    <n v="771.53"/>
    <n v="601.98"/>
    <n v="601.98"/>
    <n v="169.55"/>
  </r>
  <r>
    <s v="Administración Central."/>
    <s v="I/130408"/>
    <x v="1"/>
    <s v="130408 Aceras, Bordillos y Cercas"/>
    <s v="002"/>
    <s v="Recursos Fiscales generados por las Inst"/>
    <n v="0"/>
    <n v="0"/>
    <n v="0"/>
    <n v="210.07"/>
    <n v="210.07"/>
    <n v="200.43"/>
    <n v="200.43"/>
    <n v="9.64"/>
  </r>
  <r>
    <s v="Administración Central."/>
    <s v="I/130413"/>
    <x v="1"/>
    <s v="130413 Obras de Regeneración Urbana"/>
    <s v="002"/>
    <s v="Recursos Fiscales generados por las Inst"/>
    <n v="0"/>
    <n v="0"/>
    <n v="0"/>
    <n v="12620.05"/>
    <n v="12620.05"/>
    <n v="2223.46"/>
    <n v="2223.46"/>
    <n v="10396.59"/>
  </r>
  <r>
    <s v="Administración Central."/>
    <s v="I/130499"/>
    <x v="1"/>
    <s v="130499 Otras Contribuciones"/>
    <s v="002"/>
    <s v="Recursos Fiscales generados por las Inst"/>
    <n v="31000000"/>
    <n v="0"/>
    <n v="31000000"/>
    <n v="-3780054.48"/>
    <n v="27219945.52"/>
    <n v="20940831.77"/>
    <n v="20940831.77"/>
    <n v="6279113.75"/>
  </r>
  <r>
    <s v="Administración Central."/>
    <s v="I/140204"/>
    <x v="2"/>
    <s v="140204 De Oficina, Didácticos y Publicaciones"/>
    <s v="002"/>
    <s v="Recursos Fiscales generados por las Inst"/>
    <n v="1800000"/>
    <n v="0"/>
    <n v="1800000"/>
    <n v="-796553.85"/>
    <n v="1003446.15"/>
    <n v="757833.12"/>
    <n v="757833.12"/>
    <n v="245613.03"/>
  </r>
  <r>
    <s v="Administración Central."/>
    <s v="I/140306"/>
    <x v="2"/>
    <s v="140306 De Correos"/>
    <s v="002"/>
    <s v="Recursos Fiscales generados por las Inst"/>
    <n v="0"/>
    <n v="0"/>
    <n v="0"/>
    <n v="2"/>
    <n v="2"/>
    <n v="1.5"/>
    <n v="1.5"/>
    <n v="0.5"/>
  </r>
  <r>
    <s v="Administración Central."/>
    <s v="I/170107"/>
    <x v="3"/>
    <s v="170107 Dividendos de Sociedades y Empresas Privada"/>
    <s v="002"/>
    <s v="Recursos Fiscales generados por las Inst"/>
    <n v="300000"/>
    <n v="0"/>
    <n v="300000"/>
    <n v="0"/>
    <n v="300000"/>
    <n v="0"/>
    <n v="0"/>
    <n v="300000"/>
  </r>
  <r>
    <s v="Administración Central."/>
    <s v="I/170199"/>
    <x v="3"/>
    <s v="170199 Intereses por Otras Operaciones"/>
    <s v="002"/>
    <s v="Recursos Fiscales generados por las Inst"/>
    <n v="200"/>
    <n v="0"/>
    <n v="200"/>
    <n v="2706.72"/>
    <n v="2906.72"/>
    <n v="180.37"/>
    <n v="180.37"/>
    <n v="2726.35"/>
  </r>
  <r>
    <s v="Administración Zonal Manuela Sáenz"/>
    <s v="I/170202"/>
    <x v="3"/>
    <s v="170202 Edificios, Locales y Residencias"/>
    <s v="002"/>
    <s v="Recursos Fiscales generados por las Inst"/>
    <n v="0"/>
    <n v="0"/>
    <n v="0"/>
    <n v="12500"/>
    <n v="12500"/>
    <n v="12284.87"/>
    <n v="134.06"/>
    <n v="215.13"/>
  </r>
  <r>
    <s v="Administración Central."/>
    <s v="I/170202"/>
    <x v="3"/>
    <s v="170202 Edificios, Locales y Residencias"/>
    <s v="002"/>
    <s v="Recursos Fiscales generados por las Inst"/>
    <n v="92000"/>
    <n v="0"/>
    <n v="92000"/>
    <n v="-74823.28"/>
    <n v="17176.72"/>
    <n v="16716.29"/>
    <n v="16716.29"/>
    <n v="460.43"/>
  </r>
  <r>
    <s v="Unidad Educativa Milenio Bicentenario"/>
    <s v="I/170202"/>
    <x v="3"/>
    <s v="170202 Edificios, Locales y Residencias"/>
    <s v="002"/>
    <s v="Recursos Fiscales generados por las Inst"/>
    <n v="0"/>
    <n v="0"/>
    <n v="0"/>
    <n v="1100"/>
    <n v="1100"/>
    <n v="1087.42"/>
    <n v="1087.42"/>
    <n v="12.58"/>
  </r>
  <r>
    <s v="Unidad Educativa Oswaldo Lombeyda"/>
    <s v="I/170202"/>
    <x v="3"/>
    <s v="170202 Edificios, Locales y Residencias"/>
    <s v="002"/>
    <s v="Recursos Fiscales generados por las Inst"/>
    <n v="0"/>
    <n v="0"/>
    <n v="0"/>
    <n v="750"/>
    <n v="750"/>
    <n v="743.91"/>
    <n v="743.91"/>
    <n v="6.09"/>
  </r>
  <r>
    <s v="Unidad Educativa Quitumbe"/>
    <s v="I/170202"/>
    <x v="3"/>
    <s v="170202 Edificios, Locales y Residencias"/>
    <s v="002"/>
    <s v="Recursos Fiscales generados por las Inst"/>
    <n v="0"/>
    <n v="0"/>
    <n v="0"/>
    <n v="1600"/>
    <n v="1600"/>
    <n v="1533"/>
    <n v="1533"/>
    <n v="67"/>
  </r>
  <r>
    <s v="Unidad Educativa San Francisco de Quito"/>
    <s v="I/170202"/>
    <x v="3"/>
    <s v="170202 Edificios, Locales y Residencias"/>
    <s v="002"/>
    <s v="Recursos Fiscales generados por las Inst"/>
    <n v="0"/>
    <n v="0"/>
    <n v="0"/>
    <n v="600"/>
    <n v="600"/>
    <n v="535.97"/>
    <n v="535.97"/>
    <n v="64.03"/>
  </r>
  <r>
    <s v="Colegio Fernández Madrid"/>
    <s v="I/170202"/>
    <x v="3"/>
    <s v="170202 Edificios, Locales y Residencias"/>
    <s v="002"/>
    <s v="Recursos Fiscales generados por las Inst"/>
    <n v="0"/>
    <n v="0"/>
    <n v="0"/>
    <n v="1900"/>
    <n v="1900"/>
    <n v="1841.79"/>
    <n v="1841.79"/>
    <n v="58.21"/>
  </r>
  <r>
    <s v="Unidad Educativa Espejo"/>
    <s v="I/170202"/>
    <x v="3"/>
    <s v="170202 Edificios, Locales y Residencias"/>
    <s v="002"/>
    <s v="Recursos Fiscales generados por las Inst"/>
    <n v="0"/>
    <n v="0"/>
    <n v="0"/>
    <n v="2200"/>
    <n v="2200"/>
    <n v="2171.73"/>
    <n v="2171.73"/>
    <n v="28.27"/>
  </r>
  <r>
    <s v="Administración Zonal Valle de Tumbaco"/>
    <s v="I/170202"/>
    <x v="3"/>
    <s v="170202 Edificios, Locales y Residencias"/>
    <s v="002"/>
    <s v="Recursos Fiscales generados por las Inst"/>
    <n v="0"/>
    <n v="0"/>
    <n v="0"/>
    <n v="900"/>
    <n v="900"/>
    <n v="886.36"/>
    <n v="886.36"/>
    <n v="13.64"/>
  </r>
  <r>
    <s v="Unidad Educativa Julio E.Moreno"/>
    <s v="I/170202"/>
    <x v="3"/>
    <s v="170202 Edificios, Locales y Residencias"/>
    <s v="002"/>
    <s v="Recursos Fiscales generados por las Inst"/>
    <n v="0"/>
    <n v="0"/>
    <n v="0"/>
    <n v="270"/>
    <n v="270"/>
    <n v="269.39999999999998"/>
    <n v="0"/>
    <n v="0.6"/>
  </r>
  <r>
    <s v="Unidad Educativa Sucre"/>
    <s v="I/170202"/>
    <x v="3"/>
    <s v="170202 Edificios, Locales y Residencias"/>
    <s v="002"/>
    <s v="Recursos Fiscales generados por las Inst"/>
    <n v="0"/>
    <n v="0"/>
    <n v="0"/>
    <n v="4500"/>
    <n v="4500"/>
    <n v="4500"/>
    <n v="1500"/>
    <n v="0"/>
  </r>
  <r>
    <s v="COLEGIO BENALCAZAR"/>
    <s v="I/170202"/>
    <x v="3"/>
    <s v="170202 Edificios, Locales y Residencias"/>
    <s v="002"/>
    <s v="Recursos Fiscales generados por las Inst"/>
    <n v="0"/>
    <n v="0"/>
    <n v="0"/>
    <n v="14000"/>
    <n v="14000"/>
    <n v="13960.06"/>
    <n v="4473.66"/>
    <n v="39.94"/>
  </r>
  <r>
    <s v="Administración Central."/>
    <s v="I/170301"/>
    <x v="3"/>
    <s v="170301 Tributaria"/>
    <s v="002"/>
    <s v="Recursos Fiscales generados por las Inst"/>
    <n v="480000"/>
    <n v="0"/>
    <n v="480000"/>
    <n v="5151593.4000000004"/>
    <n v="5631593.4000000004"/>
    <n v="2955931.21"/>
    <n v="2955931.21"/>
    <n v="2675662.19"/>
  </r>
  <r>
    <s v="Administración Central."/>
    <s v="I/170401"/>
    <x v="3"/>
    <s v="170401 Tributarias"/>
    <s v="002"/>
    <s v="Recursos Fiscales generados por las Inst"/>
    <n v="1900000"/>
    <n v="0"/>
    <n v="1900000"/>
    <n v="4037914.99"/>
    <n v="5937914.9900000002"/>
    <n v="3163469.12"/>
    <n v="3163469.12"/>
    <n v="2774445.87"/>
  </r>
  <r>
    <s v="Administración Central."/>
    <s v="I/170402"/>
    <x v="3"/>
    <s v="170402 Infracción a Ordenanzas Municipales"/>
    <s v="002"/>
    <s v="Recursos Fiscales generados por las Inst"/>
    <n v="1100000"/>
    <n v="0"/>
    <n v="1100000"/>
    <n v="135084.17000000001"/>
    <n v="1235084.17"/>
    <n v="788263.99"/>
    <n v="788263.99"/>
    <n v="446820.18"/>
  </r>
  <r>
    <s v="Agencia Metrop Control Transito Seg vial"/>
    <s v="I/170404"/>
    <x v="3"/>
    <s v="170404 Incumplimientos de Contratos"/>
    <s v="002"/>
    <s v="Recursos Fiscales generados por las Inst"/>
    <n v="0"/>
    <n v="0"/>
    <n v="0"/>
    <n v="16"/>
    <n v="16"/>
    <n v="15.04"/>
    <n v="15.04"/>
    <n v="0.96"/>
  </r>
  <r>
    <s v="Administración Zonal Calderón"/>
    <s v="I/170404"/>
    <x v="3"/>
    <s v="170404 Incumplimientos de Contratos"/>
    <s v="002"/>
    <s v="Recursos Fiscales generados por las Inst"/>
    <n v="0"/>
    <n v="0"/>
    <n v="0"/>
    <n v="900"/>
    <n v="900"/>
    <n v="851.73"/>
    <n v="851.73"/>
    <n v="48.27"/>
  </r>
  <r>
    <s v="Adm Zonal Equinoccia - La Delicia"/>
    <s v="I/170404"/>
    <x v="3"/>
    <s v="170404 Incumplimientos de Contratos"/>
    <s v="002"/>
    <s v="Recursos Fiscales generados por las Inst"/>
    <n v="0"/>
    <n v="0"/>
    <n v="0"/>
    <n v="450"/>
    <n v="450"/>
    <n v="433.54"/>
    <n v="433.54"/>
    <n v="16.46"/>
  </r>
  <r>
    <s v="Administración Z Eugenio Espejo (Norte)"/>
    <s v="I/170404"/>
    <x v="3"/>
    <s v="170404 Incumplimientos de Contratos"/>
    <s v="002"/>
    <s v="Recursos Fiscales generados por las Inst"/>
    <n v="0"/>
    <n v="0"/>
    <n v="0"/>
    <n v="14000"/>
    <n v="14000"/>
    <n v="14484.47"/>
    <n v="14484.47"/>
    <n v="-484.47"/>
  </r>
  <r>
    <s v="Registro de la Propiedad"/>
    <s v="I/170404"/>
    <x v="3"/>
    <s v="170404 Incumplimientos de Contratos"/>
    <s v="002"/>
    <s v="Recursos Fiscales generados por las Inst"/>
    <n v="0"/>
    <n v="0"/>
    <n v="0"/>
    <n v="700"/>
    <n v="700"/>
    <n v="695.12"/>
    <n v="695.12"/>
    <n v="4.88"/>
  </r>
  <r>
    <s v="Administración Zonal Valle de Tumbaco"/>
    <s v="I/170404"/>
    <x v="3"/>
    <s v="170404 Incumplimientos de Contratos"/>
    <s v="002"/>
    <s v="Recursos Fiscales generados por las Inst"/>
    <n v="0"/>
    <n v="0"/>
    <n v="0"/>
    <n v="1900"/>
    <n v="1900"/>
    <n v="1819.74"/>
    <n v="1819.74"/>
    <n v="80.260000000000005"/>
  </r>
  <r>
    <s v="Instituto Metropolitano de Patrimonio"/>
    <s v="I/170404"/>
    <x v="3"/>
    <s v="170404 Incumplimientos de Contratos"/>
    <s v="002"/>
    <s v="Recursos Fiscales generados por las Inst"/>
    <n v="0"/>
    <n v="0"/>
    <n v="0"/>
    <n v="35"/>
    <n v="35"/>
    <n v="32.46"/>
    <n v="32.46"/>
    <n v="2.54"/>
  </r>
  <r>
    <s v="COLEGIO BENALCAZAR"/>
    <s v="I/170404"/>
    <x v="3"/>
    <s v="170404 Incumplimientos de Contratos"/>
    <s v="002"/>
    <s v="Recursos Fiscales generados por las Inst"/>
    <n v="0"/>
    <n v="0"/>
    <n v="0"/>
    <n v="200"/>
    <n v="200"/>
    <n v="191.17"/>
    <n v="191.17"/>
    <n v="8.83"/>
  </r>
  <r>
    <s v="Administración Zonal Quitumbe"/>
    <s v="I/170404"/>
    <x v="3"/>
    <s v="170404 Incumplimientos de Contratos"/>
    <s v="002"/>
    <s v="Recursos Fiscales generados por las Inst"/>
    <n v="0"/>
    <n v="0"/>
    <n v="0"/>
    <n v="30"/>
    <n v="30"/>
    <n v="26.81"/>
    <n v="26.81"/>
    <n v="3.19"/>
  </r>
  <r>
    <s v="Administración Zonal Manuela Sáenz"/>
    <s v="I/170404"/>
    <x v="3"/>
    <s v="170404 Incumplimientos de Contratos"/>
    <s v="002"/>
    <s v="Recursos Fiscales generados por las Inst"/>
    <n v="0"/>
    <n v="0"/>
    <n v="0"/>
    <n v="4000"/>
    <n v="4000"/>
    <n v="8208.5400000000009"/>
    <n v="8208.5400000000009"/>
    <n v="-4208.54"/>
  </r>
  <r>
    <s v="Administración Central."/>
    <s v="I/170404"/>
    <x v="3"/>
    <s v="170404 Incumplimientos de Contratos"/>
    <s v="002"/>
    <s v="Recursos Fiscales generados por las Inst"/>
    <n v="102000"/>
    <n v="0"/>
    <n v="102000"/>
    <n v="-89131"/>
    <n v="12869"/>
    <n v="0"/>
    <n v="0"/>
    <n v="12869"/>
  </r>
  <r>
    <s v="Cuerpo de Agentes de Control"/>
    <s v="I/170404"/>
    <x v="3"/>
    <s v="170404 Incumplimientos de Contratos"/>
    <s v="002"/>
    <s v="Recursos Fiscales generados por las Inst"/>
    <n v="0"/>
    <n v="0"/>
    <n v="0"/>
    <n v="1900"/>
    <n v="1900"/>
    <n v="1876.65"/>
    <n v="1408.03"/>
    <n v="23.35"/>
  </r>
  <r>
    <s v="Administración Central."/>
    <s v="I/170416"/>
    <x v="3"/>
    <s v="170416 Infracciones a la Ley Orgánica de Transport"/>
    <s v="002"/>
    <s v="Recursos Fiscales generados por las Inst"/>
    <n v="40000000"/>
    <n v="0"/>
    <n v="40000000"/>
    <n v="-19989106.960000001"/>
    <n v="20010893.039999999"/>
    <n v="16869746.789999999"/>
    <n v="16869746.789999999"/>
    <n v="3141146.25"/>
  </r>
  <r>
    <s v="Agencia Metrop Control Transito Seg vial"/>
    <s v="I/170499"/>
    <x v="3"/>
    <s v="170499 Otras Multas"/>
    <s v="002"/>
    <s v="Recursos Fiscales generados por las Inst"/>
    <n v="0"/>
    <n v="0"/>
    <n v="0"/>
    <n v="2500000"/>
    <n v="2500000"/>
    <n v="1901275"/>
    <n v="1901275"/>
    <n v="598725"/>
  </r>
  <r>
    <s v="Administración Central."/>
    <s v="I/170499"/>
    <x v="3"/>
    <s v="170499 Otras Multas"/>
    <s v="002"/>
    <s v="Recursos Fiscales generados por las Inst"/>
    <n v="5500000"/>
    <n v="0"/>
    <n v="5500000"/>
    <n v="-4686641.82"/>
    <n v="813358.18"/>
    <n v="17165.919999999998"/>
    <n v="17165.919999999998"/>
    <n v="796192.26"/>
  </r>
  <r>
    <s v="Agencia Metropolitana de Control"/>
    <s v="I/170499"/>
    <x v="3"/>
    <s v="170499 Otras Multas"/>
    <s v="002"/>
    <s v="Recursos Fiscales generados por las Inst"/>
    <n v="0"/>
    <n v="0"/>
    <n v="0"/>
    <n v="710"/>
    <n v="710"/>
    <n v="22608.38"/>
    <n v="22608.38"/>
    <n v="-21898.38"/>
  </r>
  <r>
    <s v="Administración Z Eugenio Espejo (Norte)"/>
    <s v="I/190101"/>
    <x v="4"/>
    <s v="190101 Ejecución de Garantías"/>
    <s v="002"/>
    <s v="Recursos Fiscales generados por las Inst"/>
    <n v="0"/>
    <n v="0"/>
    <n v="0"/>
    <n v="78000"/>
    <n v="78000"/>
    <n v="81413.25"/>
    <n v="77932.05"/>
    <n v="-3413.25"/>
  </r>
  <r>
    <s v="Administración Central."/>
    <s v="I/190101"/>
    <x v="4"/>
    <s v="190101 Ejecución de Garantías"/>
    <s v="002"/>
    <s v="Recursos Fiscales generados por las Inst"/>
    <n v="100000"/>
    <n v="0"/>
    <n v="100000"/>
    <n v="-77917.5"/>
    <n v="22082.5"/>
    <n v="0"/>
    <n v="0"/>
    <n v="22082.5"/>
  </r>
  <r>
    <s v="Agencia Metrop Control Transito Seg vial"/>
    <s v="I/190201"/>
    <x v="4"/>
    <s v="190201 Indemnizaciones por Siniestros"/>
    <s v="002"/>
    <s v="Recursos Fiscales generados por las Inst"/>
    <n v="0"/>
    <n v="0"/>
    <n v="0"/>
    <n v="18000"/>
    <n v="18000"/>
    <n v="17470.310000000001"/>
    <n v="0"/>
    <n v="529.69000000000005"/>
  </r>
  <r>
    <s v="Unidad Educativa Espejo"/>
    <s v="I/190201"/>
    <x v="4"/>
    <s v="190201 Indemnizaciones por Siniestros"/>
    <s v="002"/>
    <s v="Recursos Fiscales generados por las Inst"/>
    <n v="0"/>
    <n v="0"/>
    <n v="0"/>
    <n v="800"/>
    <n v="800"/>
    <n v="798"/>
    <n v="798"/>
    <n v="2"/>
  </r>
  <r>
    <s v="Cuerpo de Agentes de Control"/>
    <s v="I/190201"/>
    <x v="4"/>
    <s v="190201 Indemnizaciones por Siniestros"/>
    <s v="002"/>
    <s v="Recursos Fiscales generados por las Inst"/>
    <n v="0"/>
    <n v="0"/>
    <n v="0"/>
    <n v="2600"/>
    <n v="2600"/>
    <n v="2520"/>
    <n v="2520"/>
    <n v="80"/>
  </r>
  <r>
    <s v="Administración Central."/>
    <s v="I/190201"/>
    <x v="4"/>
    <s v="190201 Indemnizaciones por Siniestros"/>
    <s v="002"/>
    <s v="Recursos Fiscales generados por las Inst"/>
    <n v="75000"/>
    <n v="0"/>
    <n v="75000"/>
    <n v="-74000"/>
    <n v="1000"/>
    <n v="54368.47"/>
    <n v="54368.47"/>
    <n v="-53368.47"/>
  </r>
  <r>
    <s v="Administración Central."/>
    <s v="I/190299"/>
    <x v="4"/>
    <s v="190299 Otras Indemnizaciones y Valores no Reclamad"/>
    <s v="002"/>
    <s v="Recursos Fiscales generados por las Inst"/>
    <n v="180000"/>
    <n v="0"/>
    <n v="180000"/>
    <n v="35511.68"/>
    <n v="215511.67999999999"/>
    <n v="163748.26999999999"/>
    <n v="163748.26999999999"/>
    <n v="51763.41"/>
  </r>
  <r>
    <s v="Administración Central."/>
    <s v="I/190401"/>
    <x v="4"/>
    <s v="190401 Comisiones"/>
    <s v="002"/>
    <s v="Recursos Fiscales generados por las Inst"/>
    <n v="284000"/>
    <n v="0"/>
    <n v="284000"/>
    <n v="45000"/>
    <n v="329000"/>
    <n v="340187.28"/>
    <n v="253556.25"/>
    <n v="-11187.28"/>
  </r>
  <r>
    <s v="Administración Central."/>
    <s v="I/190407"/>
    <x v="4"/>
    <s v="190407 Devolución de disponibilidades"/>
    <s v="002"/>
    <s v="Recursos Fiscales generados por las Inst"/>
    <n v="100000"/>
    <n v="0"/>
    <n v="100000"/>
    <n v="-50000"/>
    <n v="50000"/>
    <n v="0"/>
    <n v="0"/>
    <n v="50000"/>
  </r>
  <r>
    <s v="Agencia de Coord. Distrital del Comercio"/>
    <s v="I/190499"/>
    <x v="4"/>
    <s v="190499 Otros no Especificados"/>
    <s v="002"/>
    <s v="Recursos Fiscales generados por las Inst"/>
    <n v="0"/>
    <n v="0"/>
    <n v="0"/>
    <n v="0"/>
    <n v="0"/>
    <n v="8.15"/>
    <n v="8.15"/>
    <n v="-8.15"/>
  </r>
  <r>
    <s v="Unidad Educativa San Francisco de Quito"/>
    <s v="I/190499"/>
    <x v="4"/>
    <s v="190499 Otros no Especificados"/>
    <s v="002"/>
    <s v="Recursos Fiscales generados por las Inst"/>
    <n v="0"/>
    <n v="0"/>
    <n v="0"/>
    <n v="140"/>
    <n v="140"/>
    <n v="220.11"/>
    <n v="220.11"/>
    <n v="-80.11"/>
  </r>
  <r>
    <s v="Cuerpo de Agentes de Control"/>
    <s v="I/190499"/>
    <x v="4"/>
    <s v="190499 Otros no Especificados"/>
    <s v="002"/>
    <s v="Recursos Fiscales generados por las Inst"/>
    <n v="0"/>
    <n v="0"/>
    <n v="0"/>
    <n v="60"/>
    <n v="60"/>
    <n v="93.4"/>
    <n v="93.4"/>
    <n v="-33.4"/>
  </r>
  <r>
    <s v="Instituto Metropolitano de Patrimonio"/>
    <s v="I/190499"/>
    <x v="4"/>
    <s v="190499 Otros no Especificados"/>
    <s v="002"/>
    <s v="Recursos Fiscales generados por las Inst"/>
    <n v="0"/>
    <n v="0"/>
    <n v="0"/>
    <n v="2500"/>
    <n v="2500"/>
    <n v="3326.54"/>
    <n v="2426.54"/>
    <n v="-826.54"/>
  </r>
  <r>
    <s v="Administración Central."/>
    <s v="I/190499"/>
    <x v="4"/>
    <s v="190499 Otros no Especificados"/>
    <s v="002"/>
    <s v="Recursos Fiscales generados por las Inst"/>
    <n v="2000000"/>
    <n v="0"/>
    <n v="2000000"/>
    <n v="-1686993.47"/>
    <n v="313006.52999999991"/>
    <n v="589826.79"/>
    <n v="589724.05000000005"/>
    <n v="536931.87"/>
  </r>
  <r>
    <s v="Colegio Fernández Madrid"/>
    <s v="I/190499"/>
    <x v="4"/>
    <s v="190499 Otros no Especificados"/>
    <s v="002"/>
    <s v="Recursos Fiscales generados por las Inst"/>
    <n v="0"/>
    <n v="0"/>
    <n v="0"/>
    <n v="18"/>
    <n v="18"/>
    <n v="17.579999999999998"/>
    <n v="17.579999999999998"/>
    <n v="0.42"/>
  </r>
  <r>
    <s v="Unidad de Salud Norte"/>
    <s v="I/190499"/>
    <x v="4"/>
    <s v="190499 Otros no Especificados"/>
    <s v="002"/>
    <s v="Recursos Fiscales generados por las Inst"/>
    <n v="0"/>
    <n v="0"/>
    <n v="0"/>
    <n v="90"/>
    <n v="90"/>
    <n v="528.48"/>
    <n v="528.48"/>
    <n v="-438.48"/>
  </r>
  <r>
    <s v="Agencia Metrop Control Transito Seg vial"/>
    <s v="I/190499"/>
    <x v="4"/>
    <s v="190499 Otros no Especificados"/>
    <s v="002"/>
    <s v="Recursos Fiscales generados por las Inst"/>
    <n v="0"/>
    <n v="0"/>
    <n v="0"/>
    <n v="16000"/>
    <n v="16000"/>
    <n v="15114.4"/>
    <n v="10298.129999999999"/>
    <n v="885.6"/>
  </r>
  <r>
    <s v="Unidad de Salud Sur"/>
    <s v="I/190499"/>
    <x v="4"/>
    <s v="190499 Otros no Especificados"/>
    <s v="002"/>
    <s v="Recursos Fiscales generados por las Inst"/>
    <n v="0"/>
    <n v="0"/>
    <n v="0"/>
    <n v="1100"/>
    <n v="1100"/>
    <n v="1864.29"/>
    <n v="1450.89"/>
    <n v="-764.29"/>
  </r>
  <r>
    <s v="Administración Zonal Valle de Tumbaco"/>
    <s v="I/190499"/>
    <x v="4"/>
    <s v="190499 Otros no Especificados"/>
    <s v="002"/>
    <s v="Recursos Fiscales generados por las Inst"/>
    <n v="0"/>
    <n v="0"/>
    <n v="0"/>
    <n v="200"/>
    <n v="200"/>
    <n v="191.66"/>
    <n v="191.66"/>
    <n v="8.34"/>
  </r>
  <r>
    <s v="Administración Zonal Manuela Sáenz"/>
    <s v="I/190499"/>
    <x v="4"/>
    <s v="190499 Otros no Especificados"/>
    <s v="002"/>
    <s v="Recursos Fiscales generados por las Inst"/>
    <n v="0"/>
    <n v="0"/>
    <n v="0"/>
    <n v="1100"/>
    <n v="1100"/>
    <n v="1229.81"/>
    <n v="1229.33"/>
    <n v="-129.81"/>
  </r>
  <r>
    <s v="Registro de la Propiedad"/>
    <s v="I/190499"/>
    <x v="4"/>
    <s v="190499 Otros no Especificados"/>
    <s v="002"/>
    <s v="Recursos Fiscales generados por las Inst"/>
    <n v="0"/>
    <n v="0"/>
    <n v="0"/>
    <n v="600"/>
    <n v="600"/>
    <n v="510"/>
    <n v="116"/>
    <n v="90"/>
  </r>
  <r>
    <s v="Administración Zonal Calderón"/>
    <s v="I/190499"/>
    <x v="4"/>
    <s v="190499 Otros no Especificados"/>
    <s v="002"/>
    <s v="Recursos Fiscales generados por las Inst"/>
    <n v="0"/>
    <n v="0"/>
    <n v="0"/>
    <n v="1100"/>
    <n v="1100"/>
    <n v="1086.6500000000001"/>
    <n v="1086.6500000000001"/>
    <n v="13.35"/>
  </r>
  <r>
    <s v="Unidad Educativa Oswaldo Lombeyda"/>
    <s v="I/190499"/>
    <x v="4"/>
    <s v="190499 Otros no Especificados"/>
    <s v="002"/>
    <s v="Recursos Fiscales generados por las Inst"/>
    <n v="0"/>
    <n v="0"/>
    <n v="0"/>
    <n v="60"/>
    <n v="60"/>
    <n v="63.5"/>
    <n v="63.5"/>
    <n v="-3.5"/>
  </r>
  <r>
    <s v="Unidad Educativa Quitumbe"/>
    <s v="I/190499"/>
    <x v="4"/>
    <s v="190499 Otros no Especificados"/>
    <s v="002"/>
    <s v="Recursos Fiscales generados por las Inst"/>
    <n v="0"/>
    <n v="0"/>
    <n v="0"/>
    <n v="1300"/>
    <n v="1300"/>
    <n v="1286.3"/>
    <n v="1286.3"/>
    <n v="13.7"/>
  </r>
  <r>
    <s v="Unidad de Salud Centro"/>
    <s v="I/190499"/>
    <x v="4"/>
    <s v="190499 Otros no Especificados"/>
    <s v="002"/>
    <s v="Recursos Fiscales generados por las Inst"/>
    <n v="0"/>
    <n v="0"/>
    <n v="0"/>
    <n v="600"/>
    <n v="600"/>
    <n v="521.14"/>
    <n v="515.45000000000005"/>
    <n v="78.86"/>
  </r>
  <r>
    <s v="Unidad Educativa Sucre"/>
    <s v="I/190499"/>
    <x v="4"/>
    <s v="190499 Otros no Especificados"/>
    <s v="002"/>
    <s v="Recursos Fiscales generados por las Inst"/>
    <n v="0"/>
    <n v="0"/>
    <n v="0"/>
    <n v="60"/>
    <n v="60"/>
    <n v="51.99"/>
    <n v="51.99"/>
    <n v="8.01"/>
  </r>
  <r>
    <s v="Administración Zonal Eloy Alfaro (Sur)"/>
    <s v="I/190499"/>
    <x v="4"/>
    <s v="190499 Otros no Especificados"/>
    <s v="002"/>
    <s v="Recursos Fiscales generados por las Inst"/>
    <n v="0"/>
    <n v="0"/>
    <n v="0"/>
    <n v="430"/>
    <n v="430"/>
    <n v="420.37"/>
    <n v="0"/>
    <n v="9.6300000000000008"/>
  </r>
  <r>
    <s v="Unidad Educativa Espejo"/>
    <s v="I/190499"/>
    <x v="4"/>
    <s v="190499 Otros no Especificados"/>
    <s v="002"/>
    <s v="Recursos Fiscales generados por las Inst"/>
    <n v="0"/>
    <n v="0"/>
    <n v="0"/>
    <n v="150"/>
    <n v="150"/>
    <n v="127.75"/>
    <n v="127.75"/>
    <n v="22.25"/>
  </r>
  <r>
    <s v="COLEGIO BENALCAZAR"/>
    <s v="I/240105"/>
    <x v="5"/>
    <s v="240105 Vehículos"/>
    <s v="002"/>
    <s v="Recursos Fiscales generados por las Inst"/>
    <n v="0"/>
    <n v="0"/>
    <n v="0"/>
    <n v="3543"/>
    <n v="3543"/>
    <n v="3542.14"/>
    <n v="3542.14"/>
    <n v="0.86"/>
  </r>
  <r>
    <s v="Administración Central."/>
    <s v="I/240201"/>
    <x v="5"/>
    <s v="240201 Terrenos"/>
    <s v="002"/>
    <s v="Recursos Fiscales generados por las Inst"/>
    <n v="0"/>
    <n v="0"/>
    <n v="0"/>
    <n v="106649.19"/>
    <n v="106649.19"/>
    <n v="68402.789999999994"/>
    <n v="68402.789999999994"/>
    <n v="38246.400000000001"/>
  </r>
  <r>
    <s v="Administración Central."/>
    <s v="I/240202"/>
    <x v="5"/>
    <s v="240202 Edificios, Locales y Residencias"/>
    <s v="002"/>
    <s v="Recursos Fiscales generados por las Inst"/>
    <n v="0"/>
    <n v="0"/>
    <n v="0"/>
    <n v="182120.83"/>
    <n v="182120.83"/>
    <n v="82050.929999999993"/>
    <n v="82050.929999999993"/>
    <n v="100069.9"/>
  </r>
  <r>
    <s v="Administración Central."/>
    <s v="I/280101"/>
    <x v="6"/>
    <s v="280101 Del Presupuesto General del Estado"/>
    <s v="001"/>
    <s v="Recursos Fiscales"/>
    <n v="347000000"/>
    <n v="0"/>
    <n v="347000000"/>
    <n v="-35939552.43"/>
    <n v="311060447.56999999"/>
    <n v="160751409.19999999"/>
    <n v="160751409.19999999"/>
    <n v="150226992.38999999"/>
  </r>
  <r>
    <s v="Administración Central."/>
    <s v="I/280301"/>
    <x v="6"/>
    <s v="280301 De Organismos Multilaterales"/>
    <n v="202"/>
    <s v="PRESTAMOS EXTERNOS"/>
    <n v="0"/>
    <n v="0"/>
    <n v="0"/>
    <n v="813752.13"/>
    <n v="813752.13"/>
    <n v="0"/>
    <n v="0"/>
    <n v="0"/>
  </r>
  <r>
    <s v="Administración Central."/>
    <s v="I/281002"/>
    <x v="6"/>
    <s v="281002 Del Presupuesto General de Estado a Gobiern"/>
    <s v="001"/>
    <s v="Recursos Fiscales"/>
    <n v="8000000.0000000037"/>
    <n v="0"/>
    <n v="8000000.0000000037"/>
    <n v="-2226900"/>
    <n v="5773100"/>
    <n v="12126359.08"/>
    <n v="144.86000000000001"/>
    <n v="-18408455.559999995"/>
  </r>
  <r>
    <s v="Cuerpo de Agentes de Control"/>
    <s v="I/281002"/>
    <x v="6"/>
    <s v="281002 Del Presupuesto General de Estado a Gobiern"/>
    <s v="001"/>
    <s v="Recursos Fiscales"/>
    <n v="0"/>
    <n v="0"/>
    <n v="0"/>
    <n v="52000"/>
    <n v="52000"/>
    <n v="51747.81"/>
    <n v="35"/>
    <n v="252.19"/>
  </r>
  <r>
    <s v="Unidad Educativa Milenio Bicentenario"/>
    <s v="I/281002"/>
    <x v="6"/>
    <s v="281002 Del Presupuesto General de Estado a Gobiern"/>
    <s v="001"/>
    <s v="Recursos Fiscales"/>
    <n v="0"/>
    <n v="0"/>
    <n v="0"/>
    <n v="12000"/>
    <n v="12000"/>
    <n v="11551.7"/>
    <n v="0"/>
    <n v="448.3"/>
  </r>
  <r>
    <s v="Registro de la Propiedad"/>
    <s v="I/281002"/>
    <x v="6"/>
    <s v="281002 Del Presupuesto General de Estado a Gobiern"/>
    <s v="001"/>
    <s v="Recursos Fiscales"/>
    <n v="0"/>
    <n v="0"/>
    <n v="0"/>
    <n v="32000"/>
    <n v="32000"/>
    <n v="31115.72"/>
    <n v="0"/>
    <n v="884.28"/>
  </r>
  <r>
    <s v="Unidad de Salud Sur"/>
    <s v="I/281002"/>
    <x v="6"/>
    <s v="281002 Del Presupuesto General de Estado a Gobiern"/>
    <s v="001"/>
    <s v="Recursos Fiscales"/>
    <n v="0"/>
    <n v="0"/>
    <n v="0"/>
    <n v="128000"/>
    <n v="128000"/>
    <n v="127713.42"/>
    <n v="0"/>
    <n v="286.58"/>
  </r>
  <r>
    <s v="Unidad Educativa Julio E.Moreno"/>
    <s v="I/281002"/>
    <x v="6"/>
    <s v="281002 Del Presupuesto General de Estado a Gobiern"/>
    <s v="001"/>
    <s v="Recursos Fiscales"/>
    <n v="0"/>
    <n v="0"/>
    <n v="0"/>
    <n v="2900"/>
    <n v="2900"/>
    <n v="2825.51"/>
    <n v="0"/>
    <n v="74.489999999999995"/>
  </r>
  <r>
    <s v="Administración Central."/>
    <s v="I/360301"/>
    <x v="7"/>
    <s v="360301 De Organismos Multilaterales"/>
    <s v="202"/>
    <s v="PRESTAMOS EXTERNOS"/>
    <n v="0"/>
    <n v="0"/>
    <n v="0"/>
    <n v="0"/>
    <n v="0"/>
    <n v="0"/>
    <n v="0"/>
    <n v="-88994144.970000014"/>
  </r>
  <r>
    <s v="Administración Central."/>
    <s v="I/370102"/>
    <x v="8"/>
    <s v="370102 De Fondos de Autogestión"/>
    <s v="002"/>
    <s v="Recursos Fiscales generados por las Inst"/>
    <n v="15000000"/>
    <n v="0"/>
    <n v="15000000"/>
    <n v="0"/>
    <n v="15000000"/>
    <n v="0"/>
    <n v="0"/>
    <n v="15000000"/>
  </r>
  <r>
    <s v="Administración Central."/>
    <s v="I/370104"/>
    <x v="8"/>
    <s v="370104 De Préstamos"/>
    <s v="001"/>
    <s v="Recursos Fiscales"/>
    <n v="0"/>
    <n v="0"/>
    <n v="0"/>
    <n v="0"/>
    <n v="0"/>
    <n v="0"/>
    <n v="0"/>
    <n v="800736.90999999992"/>
  </r>
  <r>
    <s v="Administración Central."/>
    <s v="I/370104"/>
    <x v="8"/>
    <s v="370104 De Préstamos"/>
    <s v="202"/>
    <s v="PRESTAMOS EXTERNOS"/>
    <n v="0"/>
    <n v="0"/>
    <n v="0"/>
    <n v="0"/>
    <n v="0"/>
    <n v="0"/>
    <n v="0"/>
    <n v="-1963738.6299999952"/>
  </r>
  <r>
    <s v="Administración Central."/>
    <s v="I/380101"/>
    <x v="9"/>
    <s v="380101 De Cuentas por Cobrar"/>
    <s v="002"/>
    <s v="Recursos Fiscales generados por las Inst"/>
    <n v="54593254.869999997"/>
    <n v="0"/>
    <n v="54593254.869999997"/>
    <n v="-39600636.329999998"/>
    <n v="14992618.539999999"/>
    <n v="0"/>
    <n v="0"/>
    <n v="14992618.539999999"/>
  </r>
  <r>
    <s v="Administración Central."/>
    <s v="I/380107"/>
    <x v="9"/>
    <s v="380107 De anticipos por Devengar de Ejercicios Ant"/>
    <s v="002"/>
    <s v="Recursos Fiscales generados por las Inst"/>
    <n v="339446.22"/>
    <n v="0"/>
    <n v="339446.22"/>
    <n v="-93925.57"/>
    <n v="245520.65"/>
    <n v="0"/>
    <n v="0"/>
    <n v="245520.65"/>
  </r>
  <r>
    <s v="Administración Central."/>
    <s v="I/380107"/>
    <x v="9"/>
    <s v="380107 De anticipos por Devengar de Ejercicios Ant"/>
    <s v="001"/>
    <s v="Recursos Fiscales"/>
    <n v="95801.499999999985"/>
    <n v="0"/>
    <n v="95801.499999999985"/>
    <n v="0"/>
    <n v="95801.499999999985"/>
    <n v="0"/>
    <n v="0"/>
    <n v="95801.499999999985"/>
  </r>
  <r>
    <s v="Administración Central."/>
    <s v="I/380107"/>
    <x v="9"/>
    <s v="380107 De anticipos por Devengar de Ejercicios Ant"/>
    <s v="202"/>
    <s v="PRESTAMOS EXTERNOS"/>
    <n v="0"/>
    <n v="0"/>
    <n v="0"/>
    <n v="0"/>
    <n v="0"/>
    <n v="0"/>
    <n v="0"/>
    <n v="0"/>
  </r>
  <r>
    <s v="Administración Central."/>
    <s v="I/380108"/>
    <x v="9"/>
    <s v="380108 De anticipos por Devengar de Ejercicios Ant"/>
    <s v="202"/>
    <s v="PRESTAMOS EXTERNOS"/>
    <n v="0"/>
    <n v="0"/>
    <n v="0"/>
    <n v="0"/>
    <n v="0"/>
    <n v="0"/>
    <n v="0"/>
    <n v="88582.799999998882"/>
  </r>
  <r>
    <s v="Administración Central."/>
    <s v="I/380108"/>
    <x v="9"/>
    <s v="380108 De anticipos por Devengar de Ejercicios Ant"/>
    <s v="002"/>
    <s v="Recursos Fiscales generados por las Inst"/>
    <n v="3724240.15"/>
    <n v="0"/>
    <n v="3724240.15"/>
    <n v="175971.54"/>
    <n v="3900211.69"/>
    <n v="0"/>
    <n v="0"/>
    <n v="3900211.69"/>
  </r>
  <r>
    <s v="Administración Central."/>
    <s v="I/380108"/>
    <x v="9"/>
    <s v="380108 De anticipos por Devengar de Ejercicios Ant"/>
    <s v="001"/>
    <s v="Recursos Fiscales"/>
    <n v="0"/>
    <n v="0"/>
    <n v="0"/>
    <n v="0"/>
    <n v="0"/>
    <n v="0"/>
    <n v="0"/>
    <n v="206693.1799999997"/>
  </r>
  <r>
    <m/>
    <m/>
    <x v="6"/>
    <s v="280101 Del Presupuesto General del Estado"/>
    <s v="001"/>
    <s v="Recursos Fiscales"/>
    <n v="0"/>
    <m/>
    <n v="0"/>
    <n v="0"/>
    <n v="0"/>
    <m/>
    <n v="0"/>
    <n v="0"/>
  </r>
  <r>
    <m/>
    <m/>
    <x v="6"/>
    <s v="281002 Del Presupuesto General de Estado a Gobiernos Autónomos Descentralizados Municipales"/>
    <s v="001"/>
    <s v="Recursos Fiscales"/>
    <n v="31476996.879999999"/>
    <m/>
    <n v="31476996.879999999"/>
    <n v="-12055196.48"/>
    <n v="19421800.399999999"/>
    <n v="3089414.01"/>
    <m/>
    <n v="28387582.869999997"/>
  </r>
  <r>
    <m/>
    <m/>
    <x v="7"/>
    <s v="360301 De Organismos Multilaterales"/>
    <s v="202"/>
    <s v="PRESTAMOS EXTERNOS"/>
    <n v="145549191.55000001"/>
    <n v="0"/>
    <n v="145549191.55000001"/>
    <n v="-88994144.969999999"/>
    <n v="56555046.579999998"/>
    <n v="32863776"/>
    <n v="32863776"/>
    <n v="112685415.55000001"/>
  </r>
  <r>
    <m/>
    <m/>
    <x v="8"/>
    <s v="370104 De Préstamos"/>
    <s v="001"/>
    <s v="Recursos Fiscales"/>
    <n v="318747.76"/>
    <n v="0"/>
    <n v="318747.76"/>
    <n v="800736.91"/>
    <n v="1119484.67"/>
    <n v="0"/>
    <n v="0"/>
    <n v="318747.76"/>
  </r>
  <r>
    <m/>
    <m/>
    <x v="8"/>
    <s v="370104 De Préstamos"/>
    <s v="202"/>
    <s v="PRESTAMOS EXTERNOS"/>
    <n v="98639463.060000002"/>
    <m/>
    <n v="98639463.060000002"/>
    <n v="-1963738.63"/>
    <n v="96675724.430000007"/>
    <m/>
    <m/>
    <n v="98639463.060000002"/>
  </r>
  <r>
    <m/>
    <m/>
    <x v="9"/>
    <s v="380101 De Cuentas por Cobrar"/>
    <s v="002"/>
    <s v="Recursos Fiscales generados por las Inst"/>
    <n v="0"/>
    <m/>
    <n v="0"/>
    <n v="0"/>
    <m/>
    <n v="0"/>
    <n v="0"/>
    <n v="0"/>
  </r>
  <r>
    <m/>
    <m/>
    <x v="9"/>
    <s v="380107 De anticipos por Devengar de Ejercicios Ant"/>
    <s v="202"/>
    <s v="PRESTAMOS EXTERNOS"/>
    <n v="7560953.7599999998"/>
    <m/>
    <n v="7560953.7599999998"/>
    <n v="0"/>
    <n v="7560953.7599999998"/>
    <m/>
    <m/>
    <n v="7560953.7599999998"/>
  </r>
  <r>
    <m/>
    <m/>
    <x v="9"/>
    <s v="380107 De anticipos por Devengar de Ejercicios Ant"/>
    <s v="002"/>
    <s v="Recursos Fiscales generados por las Inst"/>
    <n v="0"/>
    <m/>
    <n v="0"/>
    <n v="0"/>
    <m/>
    <m/>
    <m/>
    <n v="0"/>
  </r>
  <r>
    <m/>
    <m/>
    <x v="9"/>
    <s v="380107 De anticipos por Devengar de Ejercicios Ant"/>
    <s v="001"/>
    <s v="Recursos Fiscales"/>
    <n v="56249.61"/>
    <m/>
    <n v="56249.61"/>
    <n v="0"/>
    <n v="56249.61"/>
    <n v="0"/>
    <n v="0"/>
    <n v="56249.61"/>
  </r>
  <r>
    <m/>
    <m/>
    <x v="9"/>
    <s v="380108 De anticipos por Devengar de Ejercicios Ant"/>
    <s v="202"/>
    <s v="PRESTAMOS EXTERNOS"/>
    <n v="10553716.65"/>
    <m/>
    <n v="10553716.65"/>
    <n v="88582.8"/>
    <n v="10642299.449999999"/>
    <n v="0"/>
    <n v="0"/>
    <n v="10553716.65"/>
  </r>
  <r>
    <m/>
    <m/>
    <x v="9"/>
    <s v="380108 De anticipos por Devengar de Ejercicios Ant"/>
    <s v="002"/>
    <s v="Recursos Fiscales generados por las Inst"/>
    <n v="0"/>
    <m/>
    <n v="0"/>
    <n v="0"/>
    <m/>
    <m/>
    <m/>
    <m/>
  </r>
  <r>
    <m/>
    <m/>
    <x v="9"/>
    <s v="380108 De anticipos por Devengar de Ejercicios Ant"/>
    <s v="001"/>
    <s v="Recursos Fiscales"/>
    <n v="24625338.859999999"/>
    <m/>
    <n v="24625338.859999999"/>
    <n v="206693.18"/>
    <n v="24832032.039999999"/>
    <n v="0"/>
    <n v="0"/>
    <n v="24625338.85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  <s v="001"/>
    <s v="Recursos Fiscales"/>
    <n v="0"/>
    <m/>
    <n v="0"/>
    <n v="0"/>
    <n v="0"/>
    <m/>
    <n v="0"/>
    <n v="0"/>
  </r>
  <r>
    <x v="0"/>
    <x v="1"/>
    <s v="001"/>
    <s v="Recursos Fiscales"/>
    <n v="31476996.879999999"/>
    <m/>
    <n v="31476996.879999999"/>
    <n v="-12055196.48"/>
    <n v="19421800.399999999"/>
    <n v="3089414.01"/>
    <m/>
    <n v="28387582.869999997"/>
  </r>
  <r>
    <x v="1"/>
    <x v="2"/>
    <s v="202"/>
    <s v="PRESTAMOS EXTERNOS"/>
    <n v="145549191.55000001"/>
    <n v="0"/>
    <n v="145549191.55000001"/>
    <n v="-88994144.969999999"/>
    <n v="56555046.579999998"/>
    <n v="32863776"/>
    <n v="32863776"/>
    <n v="112685415.55000001"/>
  </r>
  <r>
    <x v="2"/>
    <x v="3"/>
    <s v="001"/>
    <s v="Recursos Fiscales"/>
    <n v="318747.76"/>
    <n v="0"/>
    <n v="318747.76"/>
    <n v="800736.91"/>
    <n v="1119484.67"/>
    <n v="0"/>
    <n v="0"/>
    <n v="318747.76"/>
  </r>
  <r>
    <x v="2"/>
    <x v="3"/>
    <s v="202"/>
    <s v="PRESTAMOS EXTERNOS"/>
    <n v="98639463.060000002"/>
    <m/>
    <n v="98639463.060000002"/>
    <n v="-1963738.63"/>
    <n v="96675724.430000007"/>
    <m/>
    <m/>
    <n v="98639463.060000002"/>
  </r>
  <r>
    <x v="3"/>
    <x v="4"/>
    <s v="002"/>
    <s v="Recursos Fiscales generados por las Inst"/>
    <n v="0"/>
    <m/>
    <n v="0"/>
    <n v="0"/>
    <m/>
    <n v="0"/>
    <n v="0"/>
    <n v="0"/>
  </r>
  <r>
    <x v="3"/>
    <x v="5"/>
    <s v="202"/>
    <s v="PRESTAMOS EXTERNOS"/>
    <n v="7560953.7599999998"/>
    <m/>
    <n v="7560953.7599999998"/>
    <n v="0"/>
    <n v="7560953.7599999998"/>
    <m/>
    <m/>
    <n v="7560953.7599999998"/>
  </r>
  <r>
    <x v="3"/>
    <x v="5"/>
    <s v="002"/>
    <s v="Recursos Fiscales generados por las Inst"/>
    <n v="0"/>
    <m/>
    <n v="0"/>
    <n v="0"/>
    <m/>
    <m/>
    <m/>
    <n v="0"/>
  </r>
  <r>
    <x v="3"/>
    <x v="5"/>
    <s v="001"/>
    <s v="Recursos Fiscales"/>
    <n v="56249.61"/>
    <m/>
    <n v="56249.61"/>
    <n v="0"/>
    <n v="56249.61"/>
    <n v="0"/>
    <n v="0"/>
    <n v="56249.61"/>
  </r>
  <r>
    <x v="3"/>
    <x v="6"/>
    <s v="202"/>
    <s v="PRESTAMOS EXTERNOS"/>
    <n v="10553716.65"/>
    <m/>
    <n v="10553716.65"/>
    <n v="88582.8"/>
    <n v="10642299.449999999"/>
    <n v="0"/>
    <n v="0"/>
    <n v="10553716.65"/>
  </r>
  <r>
    <x v="3"/>
    <x v="6"/>
    <s v="002"/>
    <s v="Recursos Fiscales generados por las Inst"/>
    <n v="0"/>
    <m/>
    <n v="0"/>
    <n v="0"/>
    <m/>
    <m/>
    <m/>
    <m/>
  </r>
  <r>
    <x v="3"/>
    <x v="6"/>
    <s v="001"/>
    <s v="Recursos Fiscales"/>
    <n v="24625338.859999999"/>
    <m/>
    <n v="24625338.859999999"/>
    <n v="206693.18"/>
    <n v="24832032.039999999"/>
    <n v="0"/>
    <n v="0"/>
    <n v="24625338.8599999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9">
  <r>
    <s v="Administración Central."/>
    <s v="I/110102"/>
    <x v="0"/>
    <x v="0"/>
    <s v="002"/>
    <s v="Recursos Fiscales generados por las Inst"/>
    <n v="28000000"/>
    <n v="0"/>
    <n v="28000000"/>
    <n v="-14586967.810000001"/>
    <n v="13413032.189999999"/>
    <n v="8539556.3800000008"/>
    <n v="8539556.3800000008"/>
    <n v="4955521.79"/>
  </r>
  <r>
    <s v="Administración Central."/>
    <s v="I/110201"/>
    <x v="0"/>
    <x v="1"/>
    <s v="002"/>
    <s v="Recursos Fiscales generados por las Inst"/>
    <n v="75000000"/>
    <n v="0"/>
    <n v="75000000"/>
    <n v="-6514696.25"/>
    <n v="68485303.75"/>
    <n v="49090343.229999997"/>
    <n v="49090343.229999997"/>
    <n v="19394960.52"/>
  </r>
  <r>
    <s v="Administración Central."/>
    <s v="I/110202"/>
    <x v="0"/>
    <x v="2"/>
    <s v="002"/>
    <s v="Recursos Fiscales generados por las Inst"/>
    <n v="3000000"/>
    <n v="0"/>
    <n v="3000000"/>
    <n v="12267.81"/>
    <n v="3012267.81"/>
    <n v="2357033.4700000002"/>
    <n v="2357033.4700000002"/>
    <n v="655234.34"/>
  </r>
  <r>
    <s v="Administración Central."/>
    <s v="I/110203"/>
    <x v="0"/>
    <x v="3"/>
    <s v="002"/>
    <s v="Recursos Fiscales generados por las Inst"/>
    <n v="0"/>
    <n v="0"/>
    <n v="0"/>
    <n v="6.8"/>
    <n v="6.8"/>
    <n v="6.18"/>
    <n v="6.18"/>
    <n v="0.62"/>
  </r>
  <r>
    <s v="Administración Central."/>
    <s v="I/110205"/>
    <x v="0"/>
    <x v="4"/>
    <s v="002"/>
    <s v="Recursos Fiscales generados por las Inst"/>
    <n v="6600000"/>
    <n v="0"/>
    <n v="6600000"/>
    <n v="-2710405.85"/>
    <n v="3889594.15"/>
    <n v="2547270"/>
    <n v="2547270"/>
    <n v="1342324.15"/>
  </r>
  <r>
    <s v="Administración Central."/>
    <s v="I/110206"/>
    <x v="0"/>
    <x v="5"/>
    <s v="002"/>
    <s v="Recursos Fiscales generados por las Inst"/>
    <n v="23000000"/>
    <n v="0"/>
    <n v="23000000"/>
    <n v="-14804390.960000001"/>
    <n v="8195609.04"/>
    <n v="7780505.6299999999"/>
    <n v="7780505.6299999999"/>
    <n v="415103.41"/>
  </r>
  <r>
    <s v="Administración Central."/>
    <s v="I/110207"/>
    <x v="0"/>
    <x v="6"/>
    <s v="002"/>
    <s v="Recursos Fiscales generados por las Inst"/>
    <n v="31000000"/>
    <n v="0"/>
    <n v="31000000"/>
    <n v="1022735.46"/>
    <n v="32022735.460000001"/>
    <n v="28519144.170000002"/>
    <n v="28519144.170000002"/>
    <n v="3503591.29"/>
  </r>
  <r>
    <s v="Administración Central."/>
    <s v="I/110312"/>
    <x v="0"/>
    <x v="7"/>
    <s v="002"/>
    <s v="Recursos Fiscales generados por las Inst"/>
    <n v="3000000"/>
    <n v="0"/>
    <n v="3000000"/>
    <n v="-1894365.97"/>
    <n v="1105634.03"/>
    <n v="702253.86"/>
    <n v="702253.86"/>
    <n v="403380.17"/>
  </r>
  <r>
    <s v="Administración Central."/>
    <s v="I/110704"/>
    <x v="0"/>
    <x v="8"/>
    <s v="002"/>
    <s v="Recursos Fiscales generados por las Inst"/>
    <n v="40000000"/>
    <n v="0"/>
    <n v="40000000"/>
    <n v="-1966215.39"/>
    <n v="38033784.609999999"/>
    <n v="33351778.510000002"/>
    <n v="33351778.510000002"/>
    <n v="4682006.0999999996"/>
  </r>
  <r>
    <s v="Administración Central."/>
    <s v="I/110710"/>
    <x v="0"/>
    <x v="9"/>
    <s v="002"/>
    <s v="Recursos Fiscales generados por las Inst"/>
    <n v="8000"/>
    <n v="0"/>
    <n v="8000"/>
    <n v="13287"/>
    <n v="21287"/>
    <n v="21286.799999999999"/>
    <n v="21286.799999999999"/>
    <n v="0.2"/>
  </r>
  <r>
    <s v="Instituto Metropolitano de Patrimonio"/>
    <s v="I/130102"/>
    <x v="1"/>
    <x v="10"/>
    <s v="002"/>
    <s v="Recursos Fiscales generados por las Inst"/>
    <n v="0"/>
    <n v="0"/>
    <n v="0"/>
    <n v="4200"/>
    <n v="4200"/>
    <n v="4180"/>
    <n v="4180"/>
    <n v="20"/>
  </r>
  <r>
    <s v="Administración Central."/>
    <s v="I/130102"/>
    <x v="1"/>
    <x v="10"/>
    <s v="002"/>
    <s v="Recursos Fiscales generados por las Inst"/>
    <n v="570000"/>
    <n v="0"/>
    <n v="570000"/>
    <n v="-339780.98"/>
    <n v="230219.02"/>
    <n v="120636.13"/>
    <n v="120636.13"/>
    <n v="109582.89"/>
  </r>
  <r>
    <s v="Agencia Metrop Control Transito Seg vial"/>
    <s v="I/130103"/>
    <x v="1"/>
    <x v="11"/>
    <s v="002"/>
    <s v="Recursos Fiscales generados por las Inst"/>
    <n v="0"/>
    <n v="0"/>
    <n v="0"/>
    <n v="860000"/>
    <n v="860000"/>
    <n v="982516.11"/>
    <n v="982516.11"/>
    <n v="-122516.11"/>
  </r>
  <r>
    <s v="Administración Central."/>
    <s v="I/130103"/>
    <x v="1"/>
    <x v="11"/>
    <s v="002"/>
    <s v="Recursos Fiscales generados por las Inst"/>
    <n v="1100000"/>
    <n v="0"/>
    <n v="1100000"/>
    <n v="-951117.64"/>
    <n v="148882.35999999999"/>
    <n v="23580.93"/>
    <n v="23580.93"/>
    <n v="125301.43"/>
  </r>
  <r>
    <s v="Administración Central."/>
    <s v="I/130107"/>
    <x v="1"/>
    <x v="12"/>
    <s v="002"/>
    <s v="Recursos Fiscales generados por las Inst"/>
    <n v="5000"/>
    <n v="0"/>
    <n v="5000"/>
    <n v="-3500"/>
    <n v="1500"/>
    <n v="1658.41"/>
    <n v="1658.41"/>
    <n v="-158.41"/>
  </r>
  <r>
    <s v="Agencia Metrop Control Transito Seg vial"/>
    <s v="I/130108"/>
    <x v="1"/>
    <x v="13"/>
    <s v="002"/>
    <s v="Recursos Fiscales generados por las Inst"/>
    <n v="0"/>
    <n v="0"/>
    <n v="0"/>
    <n v="19000"/>
    <n v="19000"/>
    <n v="19465"/>
    <n v="19465"/>
    <n v="-465"/>
  </r>
  <r>
    <s v="Administración Central."/>
    <s v="I/130108"/>
    <x v="1"/>
    <x v="13"/>
    <s v="002"/>
    <s v="Recursos Fiscales generados por las Inst"/>
    <n v="14500000"/>
    <n v="0"/>
    <n v="14500000"/>
    <n v="-7097658.7400000002"/>
    <n v="7402341.2599999998"/>
    <n v="4428270.99"/>
    <n v="4428270.99"/>
    <n v="2974070.27"/>
  </r>
  <r>
    <s v="Administración Central."/>
    <s v="I/130110"/>
    <x v="1"/>
    <x v="14"/>
    <s v="002"/>
    <s v="Recursos Fiscales generados por las Inst"/>
    <n v="0"/>
    <n v="0"/>
    <n v="0"/>
    <n v="348.08"/>
    <n v="348.08"/>
    <n v="62.23"/>
    <n v="62.23"/>
    <n v="285.85000000000002"/>
  </r>
  <r>
    <s v="Agencia Metrop Control Transito Seg vial"/>
    <s v="I/130111"/>
    <x v="1"/>
    <x v="15"/>
    <s v="002"/>
    <s v="Recursos Fiscales generados por las Inst"/>
    <n v="0"/>
    <n v="0"/>
    <n v="0"/>
    <n v="235000"/>
    <n v="235000"/>
    <n v="320023"/>
    <n v="320023"/>
    <n v="-85023"/>
  </r>
  <r>
    <s v="Administración Central."/>
    <s v="I/130111"/>
    <x v="1"/>
    <x v="15"/>
    <s v="002"/>
    <s v="Recursos Fiscales generados por las Inst"/>
    <n v="1500000"/>
    <n v="0"/>
    <n v="1500000"/>
    <n v="-1335000"/>
    <n v="165000"/>
    <n v="0"/>
    <n v="0"/>
    <n v="165000"/>
  </r>
  <r>
    <s v="Agencia Metrop Control Transito Seg vial"/>
    <s v="I/130112"/>
    <x v="1"/>
    <x v="16"/>
    <s v="002"/>
    <s v="Recursos Fiscales generados por las Inst"/>
    <n v="0"/>
    <n v="0"/>
    <n v="0"/>
    <n v="86000"/>
    <n v="86000"/>
    <n v="98464"/>
    <n v="98464"/>
    <n v="-12464"/>
  </r>
  <r>
    <s v="Administración Central."/>
    <s v="I/130112"/>
    <x v="1"/>
    <x v="16"/>
    <s v="002"/>
    <s v="Recursos Fiscales generados por las Inst"/>
    <n v="700000"/>
    <n v="0"/>
    <n v="700000"/>
    <n v="-585555"/>
    <n v="114445"/>
    <n v="25704.799999999999"/>
    <n v="25704.799999999999"/>
    <n v="88740.2"/>
  </r>
  <r>
    <s v="Administración Central."/>
    <s v="I/130113"/>
    <x v="1"/>
    <x v="17"/>
    <s v="002"/>
    <s v="Recursos Fiscales generados por las Inst"/>
    <n v="0"/>
    <n v="0"/>
    <n v="0"/>
    <n v="4434.5600000000004"/>
    <n v="4434.5600000000004"/>
    <n v="540.98"/>
    <n v="540.98"/>
    <n v="3893.58"/>
  </r>
  <r>
    <s v="Administración Central."/>
    <s v="I/130118"/>
    <x v="1"/>
    <x v="18"/>
    <s v="002"/>
    <s v="Recursos Fiscales generados por las Inst"/>
    <n v="1400000"/>
    <n v="0"/>
    <n v="1400000"/>
    <n v="-843843.65"/>
    <n v="556156.35"/>
    <n v="625289.65"/>
    <n v="625289.65"/>
    <n v="-69133.3"/>
  </r>
  <r>
    <s v="Administración Central."/>
    <s v="I/130128"/>
    <x v="1"/>
    <x v="19"/>
    <s v="002"/>
    <s v="Recursos Fiscales generados por las Inst"/>
    <n v="20000"/>
    <n v="0"/>
    <n v="20000"/>
    <n v="1980"/>
    <n v="21980"/>
    <n v="20979.599999999999"/>
    <n v="20979.599999999999"/>
    <n v="1000.4"/>
  </r>
  <r>
    <s v="Administración Central."/>
    <s v="I/130199"/>
    <x v="1"/>
    <x v="20"/>
    <s v="002"/>
    <s v="Recursos Fiscales generados por las Inst"/>
    <n v="15500000"/>
    <n v="0"/>
    <n v="15500000"/>
    <n v="-61059.03"/>
    <n v="15438940.970000001"/>
    <n v="13063605.130000001"/>
    <n v="13063605.130000001"/>
    <n v="2375335.84"/>
  </r>
  <r>
    <s v="Agencia Metrop Control Transito Seg vial"/>
    <s v="I/130199"/>
    <x v="1"/>
    <x v="20"/>
    <s v="002"/>
    <s v="Recursos Fiscales generados por las Inst"/>
    <n v="0"/>
    <n v="0"/>
    <n v="0"/>
    <n v="118000"/>
    <n v="118000"/>
    <n v="147096.59"/>
    <n v="147096.59"/>
    <n v="-29096.59"/>
  </r>
  <r>
    <s v="Administración Central."/>
    <s v="I/130307"/>
    <x v="1"/>
    <x v="21"/>
    <s v="002"/>
    <s v="Recursos Fiscales generados por las Inst"/>
    <n v="5000"/>
    <n v="0"/>
    <n v="5000"/>
    <n v="6829.6"/>
    <n v="11829.6"/>
    <n v="10800"/>
    <n v="10800"/>
    <n v="1029.5999999999999"/>
  </r>
  <r>
    <s v="Administración Central."/>
    <s v="I/130308"/>
    <x v="1"/>
    <x v="22"/>
    <s v="002"/>
    <s v="Recursos Fiscales generados por las Inst"/>
    <n v="250000"/>
    <n v="0"/>
    <n v="250000"/>
    <n v="53373.91"/>
    <n v="303373.90999999997"/>
    <n v="252890.34"/>
    <n v="252890.34"/>
    <n v="50483.57"/>
  </r>
  <r>
    <s v="Administración Central."/>
    <s v="I/130399"/>
    <x v="1"/>
    <x v="23"/>
    <s v="002"/>
    <s v="Recursos Fiscales generados por las Inst"/>
    <n v="0"/>
    <n v="0"/>
    <n v="0"/>
    <n v="600000"/>
    <n v="600000"/>
    <n v="579715.49"/>
    <n v="579715.49"/>
    <n v="20284.509999999998"/>
  </r>
  <r>
    <s v="Administración Central."/>
    <s v="I/130407"/>
    <x v="1"/>
    <x v="24"/>
    <s v="002"/>
    <s v="Recursos Fiscales generados por las Inst"/>
    <n v="0"/>
    <n v="0"/>
    <n v="0"/>
    <n v="771.53"/>
    <n v="771.53"/>
    <n v="601.98"/>
    <n v="601.98"/>
    <n v="169.55"/>
  </r>
  <r>
    <s v="Administración Central."/>
    <s v="I/130408"/>
    <x v="1"/>
    <x v="25"/>
    <s v="002"/>
    <s v="Recursos Fiscales generados por las Inst"/>
    <n v="0"/>
    <n v="0"/>
    <n v="0"/>
    <n v="210.07"/>
    <n v="210.07"/>
    <n v="200.43"/>
    <n v="200.43"/>
    <n v="9.64"/>
  </r>
  <r>
    <s v="Administración Central."/>
    <s v="I/130413"/>
    <x v="1"/>
    <x v="26"/>
    <s v="002"/>
    <s v="Recursos Fiscales generados por las Inst"/>
    <n v="0"/>
    <n v="0"/>
    <n v="0"/>
    <n v="12620.05"/>
    <n v="12620.05"/>
    <n v="2223.46"/>
    <n v="2223.46"/>
    <n v="10396.59"/>
  </r>
  <r>
    <s v="Administración Central."/>
    <s v="I/130499"/>
    <x v="1"/>
    <x v="27"/>
    <s v="002"/>
    <s v="Recursos Fiscales generados por las Inst"/>
    <n v="31000000"/>
    <n v="0"/>
    <n v="31000000"/>
    <n v="-3780054.48"/>
    <n v="27219945.52"/>
    <n v="20940831.77"/>
    <n v="20940831.77"/>
    <n v="6279113.75"/>
  </r>
  <r>
    <s v="Administración Central."/>
    <s v="I/140204"/>
    <x v="2"/>
    <x v="28"/>
    <s v="002"/>
    <s v="Recursos Fiscales generados por las Inst"/>
    <n v="1800000"/>
    <n v="0"/>
    <n v="1800000"/>
    <n v="-796553.85"/>
    <n v="1003446.15"/>
    <n v="757833.12"/>
    <n v="757833.12"/>
    <n v="245613.03"/>
  </r>
  <r>
    <s v="Administración Central."/>
    <s v="I/140306"/>
    <x v="2"/>
    <x v="29"/>
    <s v="002"/>
    <s v="Recursos Fiscales generados por las Inst"/>
    <n v="0"/>
    <n v="0"/>
    <n v="0"/>
    <n v="2"/>
    <n v="2"/>
    <n v="1.5"/>
    <n v="1.5"/>
    <n v="0.5"/>
  </r>
  <r>
    <s v="Administración Central."/>
    <s v="I/170107"/>
    <x v="3"/>
    <x v="30"/>
    <s v="002"/>
    <s v="Recursos Fiscales generados por las Inst"/>
    <n v="300000"/>
    <n v="0"/>
    <n v="300000"/>
    <n v="0"/>
    <n v="300000"/>
    <n v="0"/>
    <n v="0"/>
    <n v="300000"/>
  </r>
  <r>
    <s v="Administración Central."/>
    <s v="I/170199"/>
    <x v="3"/>
    <x v="31"/>
    <s v="002"/>
    <s v="Recursos Fiscales generados por las Inst"/>
    <n v="200"/>
    <n v="0"/>
    <n v="200"/>
    <n v="2706.72"/>
    <n v="2906.72"/>
    <n v="180.37"/>
    <n v="180.37"/>
    <n v="2726.35"/>
  </r>
  <r>
    <s v="Administración Zonal Manuela Sáenz"/>
    <s v="I/170202"/>
    <x v="3"/>
    <x v="32"/>
    <s v="002"/>
    <s v="Recursos Fiscales generados por las Inst"/>
    <n v="0"/>
    <n v="0"/>
    <n v="0"/>
    <n v="12500"/>
    <n v="12500"/>
    <n v="12284.87"/>
    <n v="134.06"/>
    <n v="215.13"/>
  </r>
  <r>
    <s v="Administración Central."/>
    <s v="I/170202"/>
    <x v="3"/>
    <x v="32"/>
    <s v="002"/>
    <s v="Recursos Fiscales generados por las Inst"/>
    <n v="92000"/>
    <n v="0"/>
    <n v="92000"/>
    <n v="-74823.28"/>
    <n v="17176.72"/>
    <n v="16716.29"/>
    <n v="16716.29"/>
    <n v="460.43"/>
  </r>
  <r>
    <s v="Unidad Educativa Milenio Bicentenario"/>
    <s v="I/170202"/>
    <x v="3"/>
    <x v="32"/>
    <s v="002"/>
    <s v="Recursos Fiscales generados por las Inst"/>
    <n v="0"/>
    <n v="0"/>
    <n v="0"/>
    <n v="1100"/>
    <n v="1100"/>
    <n v="1087.42"/>
    <n v="1087.42"/>
    <n v="12.58"/>
  </r>
  <r>
    <s v="Unidad Educativa Oswaldo Lombeyda"/>
    <s v="I/170202"/>
    <x v="3"/>
    <x v="32"/>
    <s v="002"/>
    <s v="Recursos Fiscales generados por las Inst"/>
    <n v="0"/>
    <n v="0"/>
    <n v="0"/>
    <n v="750"/>
    <n v="750"/>
    <n v="743.91"/>
    <n v="743.91"/>
    <n v="6.09"/>
  </r>
  <r>
    <s v="Unidad Educativa Quitumbe"/>
    <s v="I/170202"/>
    <x v="3"/>
    <x v="32"/>
    <s v="002"/>
    <s v="Recursos Fiscales generados por las Inst"/>
    <n v="0"/>
    <n v="0"/>
    <n v="0"/>
    <n v="1600"/>
    <n v="1600"/>
    <n v="1533"/>
    <n v="1533"/>
    <n v="67"/>
  </r>
  <r>
    <s v="Unidad Educativa San Francisco de Quito"/>
    <s v="I/170202"/>
    <x v="3"/>
    <x v="32"/>
    <s v="002"/>
    <s v="Recursos Fiscales generados por las Inst"/>
    <n v="0"/>
    <n v="0"/>
    <n v="0"/>
    <n v="600"/>
    <n v="600"/>
    <n v="535.97"/>
    <n v="535.97"/>
    <n v="64.03"/>
  </r>
  <r>
    <s v="Colegio Fernández Madrid"/>
    <s v="I/170202"/>
    <x v="3"/>
    <x v="32"/>
    <s v="002"/>
    <s v="Recursos Fiscales generados por las Inst"/>
    <n v="0"/>
    <n v="0"/>
    <n v="0"/>
    <n v="1900"/>
    <n v="1900"/>
    <n v="1841.79"/>
    <n v="1841.79"/>
    <n v="58.21"/>
  </r>
  <r>
    <s v="Unidad Educativa Espejo"/>
    <s v="I/170202"/>
    <x v="3"/>
    <x v="32"/>
    <s v="002"/>
    <s v="Recursos Fiscales generados por las Inst"/>
    <n v="0"/>
    <n v="0"/>
    <n v="0"/>
    <n v="2200"/>
    <n v="2200"/>
    <n v="2171.73"/>
    <n v="2171.73"/>
    <n v="28.27"/>
  </r>
  <r>
    <s v="Administración Zonal Valle de Tumbaco"/>
    <s v="I/170202"/>
    <x v="3"/>
    <x v="32"/>
    <s v="002"/>
    <s v="Recursos Fiscales generados por las Inst"/>
    <n v="0"/>
    <n v="0"/>
    <n v="0"/>
    <n v="900"/>
    <n v="900"/>
    <n v="886.36"/>
    <n v="886.36"/>
    <n v="13.64"/>
  </r>
  <r>
    <s v="Unidad Educativa Julio E.Moreno"/>
    <s v="I/170202"/>
    <x v="3"/>
    <x v="32"/>
    <s v="002"/>
    <s v="Recursos Fiscales generados por las Inst"/>
    <n v="0"/>
    <n v="0"/>
    <n v="0"/>
    <n v="270"/>
    <n v="270"/>
    <n v="269.39999999999998"/>
    <n v="0"/>
    <n v="0.6"/>
  </r>
  <r>
    <s v="Unidad Educativa Sucre"/>
    <s v="I/170202"/>
    <x v="3"/>
    <x v="32"/>
    <s v="002"/>
    <s v="Recursos Fiscales generados por las Inst"/>
    <n v="0"/>
    <n v="0"/>
    <n v="0"/>
    <n v="4500"/>
    <n v="4500"/>
    <n v="4500"/>
    <n v="1500"/>
    <n v="0"/>
  </r>
  <r>
    <s v="COLEGIO BENALCAZAR"/>
    <s v="I/170202"/>
    <x v="3"/>
    <x v="32"/>
    <s v="002"/>
    <s v="Recursos Fiscales generados por las Inst"/>
    <n v="0"/>
    <n v="0"/>
    <n v="0"/>
    <n v="14000"/>
    <n v="14000"/>
    <n v="13960.06"/>
    <n v="4473.66"/>
    <n v="39.94"/>
  </r>
  <r>
    <s v="Administración Central."/>
    <s v="I/170301"/>
    <x v="3"/>
    <x v="33"/>
    <s v="002"/>
    <s v="Recursos Fiscales generados por las Inst"/>
    <n v="480000"/>
    <n v="0"/>
    <n v="480000"/>
    <n v="5151593.4000000004"/>
    <n v="5631593.4000000004"/>
    <n v="2955931.21"/>
    <n v="2955931.21"/>
    <n v="2675662.19"/>
  </r>
  <r>
    <s v="Administración Central."/>
    <s v="I/170401"/>
    <x v="3"/>
    <x v="34"/>
    <s v="002"/>
    <s v="Recursos Fiscales generados por las Inst"/>
    <n v="1900000"/>
    <n v="0"/>
    <n v="1900000"/>
    <n v="4037914.99"/>
    <n v="5937914.9900000002"/>
    <n v="3163469.12"/>
    <n v="3163469.12"/>
    <n v="2774445.87"/>
  </r>
  <r>
    <s v="Administración Central."/>
    <s v="I/170402"/>
    <x v="3"/>
    <x v="35"/>
    <s v="002"/>
    <s v="Recursos Fiscales generados por las Inst"/>
    <n v="1100000"/>
    <n v="0"/>
    <n v="1100000"/>
    <n v="135084.17000000001"/>
    <n v="1235084.17"/>
    <n v="788263.99"/>
    <n v="788263.99"/>
    <n v="446820.18"/>
  </r>
  <r>
    <s v="Agencia Metrop Control Transito Seg vial"/>
    <s v="I/170404"/>
    <x v="3"/>
    <x v="36"/>
    <s v="002"/>
    <s v="Recursos Fiscales generados por las Inst"/>
    <n v="0"/>
    <n v="0"/>
    <n v="0"/>
    <n v="16"/>
    <n v="16"/>
    <n v="15.04"/>
    <n v="15.04"/>
    <n v="0.96"/>
  </r>
  <r>
    <s v="Administración Zonal Calderón"/>
    <s v="I/170404"/>
    <x v="3"/>
    <x v="36"/>
    <s v="002"/>
    <s v="Recursos Fiscales generados por las Inst"/>
    <n v="0"/>
    <n v="0"/>
    <n v="0"/>
    <n v="900"/>
    <n v="900"/>
    <n v="851.73"/>
    <n v="851.73"/>
    <n v="48.27"/>
  </r>
  <r>
    <s v="Adm Zonal Equinoccia - La Delicia"/>
    <s v="I/170404"/>
    <x v="3"/>
    <x v="36"/>
    <s v="002"/>
    <s v="Recursos Fiscales generados por las Inst"/>
    <n v="0"/>
    <n v="0"/>
    <n v="0"/>
    <n v="450"/>
    <n v="450"/>
    <n v="433.54"/>
    <n v="433.54"/>
    <n v="16.46"/>
  </r>
  <r>
    <s v="Administración Z Eugenio Espejo (Norte)"/>
    <s v="I/170404"/>
    <x v="3"/>
    <x v="36"/>
    <s v="002"/>
    <s v="Recursos Fiscales generados por las Inst"/>
    <n v="0"/>
    <n v="0"/>
    <n v="0"/>
    <n v="14000"/>
    <n v="14000"/>
    <n v="14484.47"/>
    <n v="14484.47"/>
    <n v="-484.47"/>
  </r>
  <r>
    <s v="Registro de la Propiedad"/>
    <s v="I/170404"/>
    <x v="3"/>
    <x v="36"/>
    <s v="002"/>
    <s v="Recursos Fiscales generados por las Inst"/>
    <n v="0"/>
    <n v="0"/>
    <n v="0"/>
    <n v="700"/>
    <n v="700"/>
    <n v="695.12"/>
    <n v="695.12"/>
    <n v="4.88"/>
  </r>
  <r>
    <s v="Administración Zonal Valle de Tumbaco"/>
    <s v="I/170404"/>
    <x v="3"/>
    <x v="36"/>
    <s v="002"/>
    <s v="Recursos Fiscales generados por las Inst"/>
    <n v="0"/>
    <n v="0"/>
    <n v="0"/>
    <n v="1900"/>
    <n v="1900"/>
    <n v="1819.74"/>
    <n v="1819.74"/>
    <n v="80.260000000000005"/>
  </r>
  <r>
    <s v="Instituto Metropolitano de Patrimonio"/>
    <s v="I/170404"/>
    <x v="3"/>
    <x v="36"/>
    <s v="002"/>
    <s v="Recursos Fiscales generados por las Inst"/>
    <n v="0"/>
    <n v="0"/>
    <n v="0"/>
    <n v="35"/>
    <n v="35"/>
    <n v="32.46"/>
    <n v="32.46"/>
    <n v="2.54"/>
  </r>
  <r>
    <s v="COLEGIO BENALCAZAR"/>
    <s v="I/170404"/>
    <x v="3"/>
    <x v="36"/>
    <s v="002"/>
    <s v="Recursos Fiscales generados por las Inst"/>
    <n v="0"/>
    <n v="0"/>
    <n v="0"/>
    <n v="200"/>
    <n v="200"/>
    <n v="191.17"/>
    <n v="191.17"/>
    <n v="8.83"/>
  </r>
  <r>
    <s v="Administración Zonal Quitumbe"/>
    <s v="I/170404"/>
    <x v="3"/>
    <x v="36"/>
    <s v="002"/>
    <s v="Recursos Fiscales generados por las Inst"/>
    <n v="0"/>
    <n v="0"/>
    <n v="0"/>
    <n v="30"/>
    <n v="30"/>
    <n v="26.81"/>
    <n v="26.81"/>
    <n v="3.19"/>
  </r>
  <r>
    <s v="Administración Zonal Manuela Sáenz"/>
    <s v="I/170404"/>
    <x v="3"/>
    <x v="36"/>
    <s v="002"/>
    <s v="Recursos Fiscales generados por las Inst"/>
    <n v="0"/>
    <n v="0"/>
    <n v="0"/>
    <n v="4000"/>
    <n v="4000"/>
    <n v="8208.5400000000009"/>
    <n v="8208.5400000000009"/>
    <n v="-4208.54"/>
  </r>
  <r>
    <s v="Administración Central."/>
    <s v="I/170404"/>
    <x v="3"/>
    <x v="36"/>
    <s v="002"/>
    <s v="Recursos Fiscales generados por las Inst"/>
    <n v="102000"/>
    <n v="0"/>
    <n v="102000"/>
    <n v="-89131"/>
    <n v="12869"/>
    <n v="0"/>
    <n v="0"/>
    <n v="12869"/>
  </r>
  <r>
    <s v="Cuerpo de Agentes de Control"/>
    <s v="I/170404"/>
    <x v="3"/>
    <x v="36"/>
    <s v="002"/>
    <s v="Recursos Fiscales generados por las Inst"/>
    <n v="0"/>
    <n v="0"/>
    <n v="0"/>
    <n v="1900"/>
    <n v="1900"/>
    <n v="1876.65"/>
    <n v="1408.03"/>
    <n v="23.35"/>
  </r>
  <r>
    <s v="Administración Central."/>
    <s v="I/170416"/>
    <x v="3"/>
    <x v="37"/>
    <s v="002"/>
    <s v="Recursos Fiscales generados por las Inst"/>
    <n v="40000000"/>
    <n v="0"/>
    <n v="40000000"/>
    <n v="-19989106.960000001"/>
    <n v="20010893.039999999"/>
    <n v="16869746.789999999"/>
    <n v="16869746.789999999"/>
    <n v="3141146.25"/>
  </r>
  <r>
    <s v="Agencia Metrop Control Transito Seg vial"/>
    <s v="I/170499"/>
    <x v="3"/>
    <x v="38"/>
    <s v="002"/>
    <s v="Recursos Fiscales generados por las Inst"/>
    <n v="0"/>
    <n v="0"/>
    <n v="0"/>
    <n v="2500000"/>
    <n v="2500000"/>
    <n v="1901275"/>
    <n v="1901275"/>
    <n v="598725"/>
  </r>
  <r>
    <s v="Administración Central."/>
    <s v="I/170499"/>
    <x v="3"/>
    <x v="38"/>
    <s v="002"/>
    <s v="Recursos Fiscales generados por las Inst"/>
    <n v="5500000"/>
    <n v="0"/>
    <n v="5500000"/>
    <n v="-4686641.82"/>
    <n v="813358.18"/>
    <n v="17165.919999999998"/>
    <n v="17165.919999999998"/>
    <n v="796192.26"/>
  </r>
  <r>
    <s v="Agencia Metropolitana de Control"/>
    <s v="I/170499"/>
    <x v="3"/>
    <x v="38"/>
    <s v="002"/>
    <s v="Recursos Fiscales generados por las Inst"/>
    <n v="0"/>
    <n v="0"/>
    <n v="0"/>
    <n v="710"/>
    <n v="710"/>
    <n v="22608.38"/>
    <n v="22608.38"/>
    <n v="-21898.38"/>
  </r>
  <r>
    <s v="Administración Z Eugenio Espejo (Norte)"/>
    <s v="I/190101"/>
    <x v="4"/>
    <x v="39"/>
    <s v="002"/>
    <s v="Recursos Fiscales generados por las Inst"/>
    <n v="0"/>
    <n v="0"/>
    <n v="0"/>
    <n v="78000"/>
    <n v="78000"/>
    <n v="81413.25"/>
    <n v="77932.05"/>
    <n v="-3413.25"/>
  </r>
  <r>
    <s v="Administración Central."/>
    <s v="I/190101"/>
    <x v="4"/>
    <x v="39"/>
    <s v="002"/>
    <s v="Recursos Fiscales generados por las Inst"/>
    <n v="100000"/>
    <n v="0"/>
    <n v="100000"/>
    <n v="-77917.5"/>
    <n v="22082.5"/>
    <n v="0"/>
    <n v="0"/>
    <n v="22082.5"/>
  </r>
  <r>
    <s v="Agencia Metrop Control Transito Seg vial"/>
    <s v="I/190201"/>
    <x v="4"/>
    <x v="40"/>
    <s v="002"/>
    <s v="Recursos Fiscales generados por las Inst"/>
    <n v="0"/>
    <n v="0"/>
    <n v="0"/>
    <n v="18000"/>
    <n v="18000"/>
    <n v="17470.310000000001"/>
    <n v="0"/>
    <n v="529.69000000000005"/>
  </r>
  <r>
    <s v="Unidad Educativa Espejo"/>
    <s v="I/190201"/>
    <x v="4"/>
    <x v="40"/>
    <s v="002"/>
    <s v="Recursos Fiscales generados por las Inst"/>
    <n v="0"/>
    <n v="0"/>
    <n v="0"/>
    <n v="800"/>
    <n v="800"/>
    <n v="798"/>
    <n v="798"/>
    <n v="2"/>
  </r>
  <r>
    <s v="Cuerpo de Agentes de Control"/>
    <s v="I/190201"/>
    <x v="4"/>
    <x v="40"/>
    <s v="002"/>
    <s v="Recursos Fiscales generados por las Inst"/>
    <n v="0"/>
    <n v="0"/>
    <n v="0"/>
    <n v="2600"/>
    <n v="2600"/>
    <n v="2520"/>
    <n v="2520"/>
    <n v="80"/>
  </r>
  <r>
    <s v="Administración Central."/>
    <s v="I/190201"/>
    <x v="4"/>
    <x v="40"/>
    <s v="002"/>
    <s v="Recursos Fiscales generados por las Inst"/>
    <n v="75000"/>
    <n v="0"/>
    <n v="75000"/>
    <n v="-74000"/>
    <n v="1000"/>
    <n v="54368.47"/>
    <n v="54368.47"/>
    <n v="-53368.47"/>
  </r>
  <r>
    <s v="Administración Central."/>
    <s v="I/190299"/>
    <x v="4"/>
    <x v="41"/>
    <s v="002"/>
    <s v="Recursos Fiscales generados por las Inst"/>
    <n v="180000"/>
    <n v="0"/>
    <n v="180000"/>
    <n v="35511.68"/>
    <n v="215511.67999999999"/>
    <n v="163748.26999999999"/>
    <n v="163748.26999999999"/>
    <n v="51763.41"/>
  </r>
  <r>
    <s v="Administración Central."/>
    <s v="I/190401"/>
    <x v="4"/>
    <x v="42"/>
    <s v="002"/>
    <s v="Recursos Fiscales generados por las Inst"/>
    <n v="284000"/>
    <n v="0"/>
    <n v="284000"/>
    <n v="45000"/>
    <n v="329000"/>
    <n v="340187.28"/>
    <n v="253556.25"/>
    <n v="-11187.28"/>
  </r>
  <r>
    <s v="Administración Central."/>
    <s v="I/190407"/>
    <x v="4"/>
    <x v="43"/>
    <s v="002"/>
    <s v="Recursos Fiscales generados por las Inst"/>
    <n v="100000"/>
    <n v="0"/>
    <n v="100000"/>
    <n v="-50000"/>
    <n v="50000"/>
    <n v="0"/>
    <n v="0"/>
    <n v="50000"/>
  </r>
  <r>
    <s v="Agencia de Coord. Distrital del Comercio"/>
    <s v="I/190499"/>
    <x v="4"/>
    <x v="44"/>
    <s v="002"/>
    <s v="Recursos Fiscales generados por las Inst"/>
    <n v="0"/>
    <n v="0"/>
    <n v="0"/>
    <n v="0"/>
    <n v="0"/>
    <n v="8.15"/>
    <n v="8.15"/>
    <n v="-8.15"/>
  </r>
  <r>
    <s v="Unidad Educativa San Francisco de Quito"/>
    <s v="I/190499"/>
    <x v="4"/>
    <x v="44"/>
    <s v="002"/>
    <s v="Recursos Fiscales generados por las Inst"/>
    <n v="0"/>
    <n v="0"/>
    <n v="0"/>
    <n v="140"/>
    <n v="140"/>
    <n v="220.11"/>
    <n v="220.11"/>
    <n v="-80.11"/>
  </r>
  <r>
    <s v="Cuerpo de Agentes de Control"/>
    <s v="I/190499"/>
    <x v="4"/>
    <x v="44"/>
    <s v="002"/>
    <s v="Recursos Fiscales generados por las Inst"/>
    <n v="0"/>
    <n v="0"/>
    <n v="0"/>
    <n v="60"/>
    <n v="60"/>
    <n v="93.4"/>
    <n v="93.4"/>
    <n v="-33.4"/>
  </r>
  <r>
    <s v="Instituto Metropolitano de Patrimonio"/>
    <s v="I/190499"/>
    <x v="4"/>
    <x v="44"/>
    <s v="002"/>
    <s v="Recursos Fiscales generados por las Inst"/>
    <n v="0"/>
    <n v="0"/>
    <n v="0"/>
    <n v="2500"/>
    <n v="2500"/>
    <n v="3326.54"/>
    <n v="2426.54"/>
    <n v="-826.54"/>
  </r>
  <r>
    <s v="Administración Central."/>
    <s v="I/190499"/>
    <x v="4"/>
    <x v="44"/>
    <s v="002"/>
    <s v="Recursos Fiscales generados por las Inst"/>
    <n v="2000000"/>
    <n v="0"/>
    <n v="2000000"/>
    <n v="-1686993.47"/>
    <n v="313006.52999999991"/>
    <n v="589826.79"/>
    <n v="589724.05000000005"/>
    <n v="536931.87"/>
  </r>
  <r>
    <s v="Colegio Fernández Madrid"/>
    <s v="I/190499"/>
    <x v="4"/>
    <x v="44"/>
    <s v="002"/>
    <s v="Recursos Fiscales generados por las Inst"/>
    <n v="0"/>
    <n v="0"/>
    <n v="0"/>
    <n v="18"/>
    <n v="18"/>
    <n v="17.579999999999998"/>
    <n v="17.579999999999998"/>
    <n v="0.42"/>
  </r>
  <r>
    <s v="Unidad de Salud Norte"/>
    <s v="I/190499"/>
    <x v="4"/>
    <x v="44"/>
    <s v="002"/>
    <s v="Recursos Fiscales generados por las Inst"/>
    <n v="0"/>
    <n v="0"/>
    <n v="0"/>
    <n v="90"/>
    <n v="90"/>
    <n v="528.48"/>
    <n v="528.48"/>
    <n v="-438.48"/>
  </r>
  <r>
    <s v="Agencia Metrop Control Transito Seg vial"/>
    <s v="I/190499"/>
    <x v="4"/>
    <x v="44"/>
    <s v="002"/>
    <s v="Recursos Fiscales generados por las Inst"/>
    <n v="0"/>
    <n v="0"/>
    <n v="0"/>
    <n v="16000"/>
    <n v="16000"/>
    <n v="15114.4"/>
    <n v="10298.129999999999"/>
    <n v="885.6"/>
  </r>
  <r>
    <s v="Unidad de Salud Sur"/>
    <s v="I/190499"/>
    <x v="4"/>
    <x v="44"/>
    <s v="002"/>
    <s v="Recursos Fiscales generados por las Inst"/>
    <n v="0"/>
    <n v="0"/>
    <n v="0"/>
    <n v="1100"/>
    <n v="1100"/>
    <n v="1864.29"/>
    <n v="1450.89"/>
    <n v="-764.29"/>
  </r>
  <r>
    <s v="Administración Zonal Valle de Tumbaco"/>
    <s v="I/190499"/>
    <x v="4"/>
    <x v="44"/>
    <s v="002"/>
    <s v="Recursos Fiscales generados por las Inst"/>
    <n v="0"/>
    <n v="0"/>
    <n v="0"/>
    <n v="200"/>
    <n v="200"/>
    <n v="191.66"/>
    <n v="191.66"/>
    <n v="8.34"/>
  </r>
  <r>
    <s v="Administración Zonal Manuela Sáenz"/>
    <s v="I/190499"/>
    <x v="4"/>
    <x v="44"/>
    <s v="002"/>
    <s v="Recursos Fiscales generados por las Inst"/>
    <n v="0"/>
    <n v="0"/>
    <n v="0"/>
    <n v="1100"/>
    <n v="1100"/>
    <n v="1229.81"/>
    <n v="1229.33"/>
    <n v="-129.81"/>
  </r>
  <r>
    <s v="Registro de la Propiedad"/>
    <s v="I/190499"/>
    <x v="4"/>
    <x v="44"/>
    <s v="002"/>
    <s v="Recursos Fiscales generados por las Inst"/>
    <n v="0"/>
    <n v="0"/>
    <n v="0"/>
    <n v="600"/>
    <n v="600"/>
    <n v="510"/>
    <n v="116"/>
    <n v="90"/>
  </r>
  <r>
    <s v="Administración Zonal Calderón"/>
    <s v="I/190499"/>
    <x v="4"/>
    <x v="44"/>
    <s v="002"/>
    <s v="Recursos Fiscales generados por las Inst"/>
    <n v="0"/>
    <n v="0"/>
    <n v="0"/>
    <n v="1100"/>
    <n v="1100"/>
    <n v="1086.6500000000001"/>
    <n v="1086.6500000000001"/>
    <n v="13.35"/>
  </r>
  <r>
    <s v="Unidad Educativa Oswaldo Lombeyda"/>
    <s v="I/190499"/>
    <x v="4"/>
    <x v="44"/>
    <s v="002"/>
    <s v="Recursos Fiscales generados por las Inst"/>
    <n v="0"/>
    <n v="0"/>
    <n v="0"/>
    <n v="60"/>
    <n v="60"/>
    <n v="63.5"/>
    <n v="63.5"/>
    <n v="-3.5"/>
  </r>
  <r>
    <s v="Unidad Educativa Quitumbe"/>
    <s v="I/190499"/>
    <x v="4"/>
    <x v="44"/>
    <s v="002"/>
    <s v="Recursos Fiscales generados por las Inst"/>
    <n v="0"/>
    <n v="0"/>
    <n v="0"/>
    <n v="1300"/>
    <n v="1300"/>
    <n v="1286.3"/>
    <n v="1286.3"/>
    <n v="13.7"/>
  </r>
  <r>
    <s v="Unidad de Salud Centro"/>
    <s v="I/190499"/>
    <x v="4"/>
    <x v="44"/>
    <s v="002"/>
    <s v="Recursos Fiscales generados por las Inst"/>
    <n v="0"/>
    <n v="0"/>
    <n v="0"/>
    <n v="600"/>
    <n v="600"/>
    <n v="521.14"/>
    <n v="515.45000000000005"/>
    <n v="78.86"/>
  </r>
  <r>
    <s v="Unidad Educativa Sucre"/>
    <s v="I/190499"/>
    <x v="4"/>
    <x v="44"/>
    <s v="002"/>
    <s v="Recursos Fiscales generados por las Inst"/>
    <n v="0"/>
    <n v="0"/>
    <n v="0"/>
    <n v="60"/>
    <n v="60"/>
    <n v="51.99"/>
    <n v="51.99"/>
    <n v="8.01"/>
  </r>
  <r>
    <s v="Administración Zonal Eloy Alfaro (Sur)"/>
    <s v="I/190499"/>
    <x v="4"/>
    <x v="44"/>
    <s v="002"/>
    <s v="Recursos Fiscales generados por las Inst"/>
    <n v="0"/>
    <n v="0"/>
    <n v="0"/>
    <n v="430"/>
    <n v="430"/>
    <n v="420.37"/>
    <n v="0"/>
    <n v="9.6300000000000008"/>
  </r>
  <r>
    <s v="Unidad Educativa Espejo"/>
    <s v="I/190499"/>
    <x v="4"/>
    <x v="44"/>
    <s v="002"/>
    <s v="Recursos Fiscales generados por las Inst"/>
    <n v="0"/>
    <n v="0"/>
    <n v="0"/>
    <n v="150"/>
    <n v="150"/>
    <n v="127.75"/>
    <n v="127.75"/>
    <n v="22.25"/>
  </r>
  <r>
    <s v="COLEGIO BENALCAZAR"/>
    <s v="I/240105"/>
    <x v="5"/>
    <x v="45"/>
    <s v="002"/>
    <s v="Recursos Fiscales generados por las Inst"/>
    <n v="0"/>
    <n v="0"/>
    <n v="0"/>
    <n v="3543"/>
    <n v="3543"/>
    <n v="3542.14"/>
    <n v="3542.14"/>
    <n v="0.86"/>
  </r>
  <r>
    <s v="Administración Central."/>
    <s v="I/240201"/>
    <x v="5"/>
    <x v="46"/>
    <s v="002"/>
    <s v="Recursos Fiscales generados por las Inst"/>
    <n v="0"/>
    <n v="0"/>
    <n v="0"/>
    <n v="106649.19"/>
    <n v="106649.19"/>
    <n v="68402.789999999994"/>
    <n v="68402.789999999994"/>
    <n v="38246.400000000001"/>
  </r>
  <r>
    <s v="Administración Central."/>
    <s v="I/240202"/>
    <x v="5"/>
    <x v="47"/>
    <s v="002"/>
    <s v="Recursos Fiscales generados por las Inst"/>
    <n v="0"/>
    <n v="0"/>
    <n v="0"/>
    <n v="182120.83"/>
    <n v="182120.83"/>
    <n v="82050.929999999993"/>
    <n v="82050.929999999993"/>
    <n v="100069.9"/>
  </r>
  <r>
    <s v="Administración Central."/>
    <s v="I/280101"/>
    <x v="6"/>
    <x v="48"/>
    <s v="001"/>
    <s v="Recursos Fiscales"/>
    <n v="347000000"/>
    <n v="0"/>
    <n v="347000000"/>
    <n v="-35939552.43"/>
    <n v="311060447.56999999"/>
    <n v="160751409.19999999"/>
    <n v="160751409.19999999"/>
    <n v="150226992.38999999"/>
  </r>
  <r>
    <s v="Administración Central."/>
    <s v="I/280301"/>
    <x v="6"/>
    <x v="49"/>
    <n v="202"/>
    <s v="PRESTAMOS EXTERNOS"/>
    <n v="0"/>
    <n v="0"/>
    <n v="0"/>
    <n v="813752.13"/>
    <n v="813752.13"/>
    <n v="0"/>
    <n v="0"/>
    <n v="0"/>
  </r>
  <r>
    <s v="Administración Central."/>
    <s v="I/281002"/>
    <x v="6"/>
    <x v="50"/>
    <s v="001"/>
    <s v="Recursos Fiscales"/>
    <n v="8000000.0000000037"/>
    <n v="0"/>
    <n v="8000000.0000000037"/>
    <n v="-2226900"/>
    <n v="5773100"/>
    <n v="12126359.08"/>
    <n v="144.86000000000001"/>
    <n v="-18408455.559999995"/>
  </r>
  <r>
    <s v="Cuerpo de Agentes de Control"/>
    <s v="I/281002"/>
    <x v="6"/>
    <x v="50"/>
    <s v="001"/>
    <s v="Recursos Fiscales"/>
    <n v="0"/>
    <n v="0"/>
    <n v="0"/>
    <n v="52000"/>
    <n v="52000"/>
    <n v="51747.81"/>
    <n v="35"/>
    <n v="252.19"/>
  </r>
  <r>
    <s v="Unidad Educativa Milenio Bicentenario"/>
    <s v="I/281002"/>
    <x v="6"/>
    <x v="50"/>
    <s v="001"/>
    <s v="Recursos Fiscales"/>
    <n v="0"/>
    <n v="0"/>
    <n v="0"/>
    <n v="12000"/>
    <n v="12000"/>
    <n v="11551.7"/>
    <n v="0"/>
    <n v="448.3"/>
  </r>
  <r>
    <s v="Registro de la Propiedad"/>
    <s v="I/281002"/>
    <x v="6"/>
    <x v="50"/>
    <s v="001"/>
    <s v="Recursos Fiscales"/>
    <n v="0"/>
    <n v="0"/>
    <n v="0"/>
    <n v="32000"/>
    <n v="32000"/>
    <n v="31115.72"/>
    <n v="0"/>
    <n v="884.28"/>
  </r>
  <r>
    <s v="Unidad de Salud Sur"/>
    <s v="I/281002"/>
    <x v="6"/>
    <x v="50"/>
    <s v="001"/>
    <s v="Recursos Fiscales"/>
    <n v="0"/>
    <n v="0"/>
    <n v="0"/>
    <n v="128000"/>
    <n v="128000"/>
    <n v="127713.42"/>
    <n v="0"/>
    <n v="286.58"/>
  </r>
  <r>
    <s v="Unidad Educativa Julio E.Moreno"/>
    <s v="I/281002"/>
    <x v="6"/>
    <x v="50"/>
    <s v="001"/>
    <s v="Recursos Fiscales"/>
    <n v="0"/>
    <n v="0"/>
    <n v="0"/>
    <n v="2900"/>
    <n v="2900"/>
    <n v="2825.51"/>
    <n v="0"/>
    <n v="74.489999999999995"/>
  </r>
  <r>
    <s v="Administración Central."/>
    <s v="I/360301"/>
    <x v="7"/>
    <x v="51"/>
    <s v="202"/>
    <s v="PRESTAMOS EXTERNOS"/>
    <n v="0"/>
    <n v="0"/>
    <n v="0"/>
    <n v="0"/>
    <n v="0"/>
    <n v="0"/>
    <n v="0"/>
    <n v="-88994144.970000014"/>
  </r>
  <r>
    <s v="Administración Central."/>
    <s v="I/370102"/>
    <x v="8"/>
    <x v="52"/>
    <s v="002"/>
    <s v="Recursos Fiscales generados por las Inst"/>
    <n v="15000000"/>
    <n v="0"/>
    <n v="15000000"/>
    <n v="0"/>
    <n v="15000000"/>
    <n v="0"/>
    <n v="0"/>
    <n v="15000000"/>
  </r>
  <r>
    <s v="Administración Central."/>
    <s v="I/370104"/>
    <x v="8"/>
    <x v="53"/>
    <s v="001"/>
    <s v="Recursos Fiscales"/>
    <n v="0"/>
    <n v="0"/>
    <n v="0"/>
    <n v="0"/>
    <n v="0"/>
    <n v="0"/>
    <n v="0"/>
    <n v="800736.90999999992"/>
  </r>
  <r>
    <s v="Administración Central."/>
    <s v="I/370104"/>
    <x v="8"/>
    <x v="53"/>
    <s v="202"/>
    <s v="PRESTAMOS EXTERNOS"/>
    <n v="0"/>
    <n v="0"/>
    <n v="0"/>
    <n v="0"/>
    <n v="0"/>
    <n v="0"/>
    <n v="0"/>
    <n v="-1963738.6299999952"/>
  </r>
  <r>
    <s v="Administración Central."/>
    <s v="I/380101"/>
    <x v="9"/>
    <x v="54"/>
    <s v="002"/>
    <s v="Recursos Fiscales generados por las Inst"/>
    <n v="54593254.869999997"/>
    <n v="0"/>
    <n v="54593254.869999997"/>
    <n v="-39600636.329999998"/>
    <n v="14992618.539999999"/>
    <n v="0"/>
    <n v="0"/>
    <n v="14992618.539999999"/>
  </r>
  <r>
    <s v="Administración Central."/>
    <s v="I/380107"/>
    <x v="9"/>
    <x v="55"/>
    <s v="002"/>
    <s v="Recursos Fiscales generados por las Inst"/>
    <n v="339446.22"/>
    <n v="0"/>
    <n v="339446.22"/>
    <n v="-93925.57"/>
    <n v="245520.65"/>
    <n v="0"/>
    <n v="0"/>
    <n v="245520.65"/>
  </r>
  <r>
    <s v="Administración Central."/>
    <s v="I/380107"/>
    <x v="9"/>
    <x v="55"/>
    <s v="001"/>
    <s v="Recursos Fiscales"/>
    <n v="95801.499999999985"/>
    <n v="0"/>
    <n v="95801.499999999985"/>
    <n v="0"/>
    <n v="95801.499999999985"/>
    <n v="0"/>
    <n v="0"/>
    <n v="95801.499999999985"/>
  </r>
  <r>
    <s v="Administración Central."/>
    <s v="I/380107"/>
    <x v="9"/>
    <x v="55"/>
    <s v="202"/>
    <s v="PRESTAMOS EXTERNOS"/>
    <n v="0"/>
    <n v="0"/>
    <n v="0"/>
    <n v="0"/>
    <n v="0"/>
    <n v="0"/>
    <n v="0"/>
    <n v="0"/>
  </r>
  <r>
    <s v="Administración Central."/>
    <s v="I/380108"/>
    <x v="9"/>
    <x v="56"/>
    <s v="202"/>
    <s v="PRESTAMOS EXTERNOS"/>
    <n v="0"/>
    <n v="0"/>
    <n v="0"/>
    <n v="0"/>
    <n v="0"/>
    <n v="0"/>
    <n v="0"/>
    <n v="88582.799999998882"/>
  </r>
  <r>
    <s v="Administración Central."/>
    <s v="I/380108"/>
    <x v="9"/>
    <x v="56"/>
    <s v="002"/>
    <s v="Recursos Fiscales generados por las Inst"/>
    <n v="3724240.15"/>
    <n v="0"/>
    <n v="3724240.15"/>
    <n v="175971.54"/>
    <n v="3900211.69"/>
    <n v="0"/>
    <n v="0"/>
    <n v="3900211.69"/>
  </r>
  <r>
    <s v="Administración Central."/>
    <s v="I/380108"/>
    <x v="9"/>
    <x v="56"/>
    <s v="001"/>
    <s v="Recursos Fiscales"/>
    <n v="0"/>
    <n v="0"/>
    <n v="0"/>
    <n v="0"/>
    <n v="0"/>
    <n v="0"/>
    <n v="0"/>
    <n v="206693.17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9" cacheId="1" applyNumberFormats="0" applyBorderFormats="0" applyFontFormats="0" applyPatternFormats="0" applyAlignmentFormats="0" applyWidthHeightFormats="1" dataCaption="Valores" grandTotalCaption="Total Proyecto Metro de Quito" errorCaption="0" showError="1" updatedVersion="6" minRefreshableVersion="3" useAutoFormatting="1" itemPrintTitles="1" createdVersion="5" indent="0" outline="1" outlineData="1" multipleFieldFilters="0" rowHeaderCaption="Grupo de Ingreso / Partida">
  <location ref="A79:F91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numFmtId="4" showAll="0"/>
    <pivotField showAll="0"/>
    <pivotField dataField="1" numFmtId="4" showAll="0" defaultSubtotal="0"/>
    <pivotField dataField="1" numFmtId="4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12">
    <i>
      <x/>
    </i>
    <i r="1">
      <x/>
    </i>
    <i r="1">
      <x v="1"/>
    </i>
    <i>
      <x v="1"/>
    </i>
    <i r="1">
      <x v="2"/>
    </i>
    <i>
      <x v="2"/>
    </i>
    <i r="1">
      <x v="3"/>
    </i>
    <i>
      <x v="3"/>
    </i>
    <i r="1">
      <x v="4"/>
    </i>
    <i r="1">
      <x v="5"/>
    </i>
    <i r="1"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 " fld="4" baseField="0" baseItem="0" numFmtId="4"/>
    <dataField name="  Codificado Actual" fld="6" baseField="0" baseItem="0"/>
    <dataField name=" Reformas" fld="7" baseField="0" baseItem="0" numFmtId="4"/>
    <dataField name=" Codificado con Reforma" fld="8" baseField="0" baseItem="1" numFmtId="4"/>
    <dataField name=" % Reducción " fld="14" baseField="0" baseItem="0" numFmtId="4"/>
  </dataFields>
  <formats count="14">
    <format dxfId="197">
      <pivotArea outline="0" collapsedLevelsAreSubtotals="1" fieldPosition="0"/>
    </format>
    <format dxfId="196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95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94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93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92">
      <pivotArea field="0" type="button" dataOnly="0" labelOnly="1" outline="0" axis="axisRow" fieldPosition="0"/>
    </format>
    <format dxfId="191">
      <pivotArea field="0" type="button" dataOnly="0" labelOnly="1" outline="0" axis="axisRow" fieldPosition="0"/>
    </format>
    <format dxfId="190">
      <pivotArea grandRow="1" outline="0" collapsedLevelsAreSubtotals="1" fieldPosition="0"/>
    </format>
    <format dxfId="189">
      <pivotArea dataOnly="0" labelOnly="1" grandRow="1" outline="0" fieldPosition="0"/>
    </format>
    <format dxfId="18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7">
      <pivotArea dataOnly="0" outline="0" fieldPosition="0">
        <references count="1">
          <reference field="4294967294" count="1">
            <x v="4"/>
          </reference>
        </references>
      </pivotArea>
    </format>
    <format dxfId="186">
      <pivotArea outline="0" collapsedLevelsAreSubtotals="1" fieldPosition="0">
        <references count="1">
          <reference field="4294967294" count="3" selected="0">
            <x v="0"/>
            <x v="2"/>
            <x v="3"/>
          </reference>
        </references>
      </pivotArea>
    </format>
    <format dxfId="18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Dinámica7" cacheId="1" applyNumberFormats="0" applyBorderFormats="0" applyFontFormats="0" applyPatternFormats="0" applyAlignmentFormats="0" applyWidthHeightFormats="1" dataCaption="Valores" grandTotalCaption="Total Proyecto Metro de Quito" updatedVersion="6" minRefreshableVersion="3" useAutoFormatting="1" itemPrintTitles="1" createdVersion="5" indent="0" outline="1" outlineData="1" multipleFieldFilters="0" rowHeaderCaption="Grupo de Ingreso">
  <location ref="A23:G28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dataField="1" numFmtId="4" showAll="0"/>
    <pivotField showAll="0"/>
    <pivotField dataField="1" numFmtId="4" showAll="0" defaultSubtotal="0"/>
    <pivotField numFmtId="4" showAll="0"/>
    <pivotField showAll="0"/>
    <pivotField dataField="1"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Asignación inicial " fld="4" baseField="0" baseItem="0"/>
    <dataField name="  Codificado Actual" fld="6" baseField="0" baseItem="0"/>
    <dataField name=" Devengado" fld="9" baseField="0" baseItem="1"/>
    <dataField name=" % Dev." fld="12" baseField="0" baseItem="0" numFmtId="10"/>
    <dataField name=" Recaudado" fld="10" baseField="0" baseItem="0"/>
    <dataField name=" % Rec." fld="13" baseField="0" baseItem="0" numFmtId="10"/>
  </dataFields>
  <formats count="16">
    <format dxfId="54">
      <pivotArea outline="0" collapsedLevelsAreSubtotals="1" fieldPosition="0"/>
    </format>
    <format dxfId="53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52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51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50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49">
      <pivotArea field="0" type="button" dataOnly="0" labelOnly="1" outline="0" axis="axisRow" fieldPosition="0"/>
    </format>
    <format dxfId="48">
      <pivotArea field="0" type="button" dataOnly="0" labelOnly="1" outline="0" axis="axisRow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Dinámica6" cacheId="2" applyNumberFormats="0" applyBorderFormats="0" applyFontFormats="0" applyPatternFormats="0" applyAlignmentFormats="0" applyWidthHeightFormats="1" dataCaption="Valores" grandTotalCaption="Total MDMQ" errorCaption="0" showError="1" updatedVersion="6" minRefreshableVersion="3" useAutoFormatting="1" itemPrintTitles="1" createdVersion="5" indent="0" outline="1" outlineData="1" multipleFieldFilters="0" rowHeaderCaption="Grupo de Ingresos">
  <location ref="A5:G16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 defaultSubtotal="0"/>
    <pivotField numFmtId="4" showAll="0"/>
    <pivotField dataField="1" numFmtId="4" showAll="0" defaultSubtotal="0"/>
    <pivotField numFmtId="4" showAll="0"/>
    <pivotField numFmtId="4" showAll="0" defaultSubtotal="0"/>
    <pivotField dataField="1" numFmtId="4" showAll="0"/>
    <pivotField dataField="1" numFmtId="4" showAll="0"/>
    <pivotField numFmtId="4"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Asignación inicial " fld="6" baseField="0" baseItem="0"/>
    <dataField name="  Codificado Actual" fld="8" baseField="0" baseItem="0"/>
    <dataField name=" Devengado" fld="11" baseField="0" baseItem="0"/>
    <dataField name=" % Dev." fld="14" baseField="0" baseItem="0" numFmtId="10"/>
    <dataField name=" Recaudado" fld="12" baseField="0" baseItem="0"/>
    <dataField name=" % Rec." fld="15" baseField="0" baseItem="0" numFmtId="10"/>
  </dataFields>
  <formats count="18">
    <format dxfId="72">
      <pivotArea collapsedLevelsAreSubtotals="1" fieldPosition="0">
        <references count="1">
          <reference field="2" count="1">
            <x v="0"/>
          </reference>
        </references>
      </pivotArea>
    </format>
    <format dxfId="71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70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69">
      <pivotArea outline="0" collapsedLevelsAreSubtotals="1" fieldPosition="0"/>
    </format>
    <format dxfId="68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67">
      <pivotArea collapsedLevelsAreSubtotals="1" fieldPosition="0">
        <references count="1">
          <reference field="2" count="0"/>
        </references>
      </pivotArea>
    </format>
    <format dxfId="66">
      <pivotArea dataOnly="0" labelOnly="1" fieldPosition="0">
        <references count="1">
          <reference field="2" count="0"/>
        </references>
      </pivotArea>
    </format>
    <format dxfId="65">
      <pivotArea field="2" type="button" dataOnly="0" labelOnly="1" outline="0" axis="axisRow" fieldPosition="0"/>
    </format>
    <format dxfId="64">
      <pivotArea field="2" type="button" dataOnly="0" labelOnly="1" outline="0" axis="axisRow" fieldPosition="0"/>
    </format>
    <format dxfId="63">
      <pivotArea collapsedLevelsAreSubtotals="1" fieldPosition="0">
        <references count="2">
          <reference field="4294967294" count="1" selected="0">
            <x v="5"/>
          </reference>
          <reference field="2" count="0"/>
        </references>
      </pivotArea>
    </format>
    <format dxfId="62">
      <pivotArea outline="0" collapsedLevelsAreSubtotals="1" fieldPosition="0">
        <references count="1">
          <reference field="4294967294" count="2" selected="0">
            <x v="3"/>
            <x v="5"/>
          </reference>
        </references>
      </pivotArea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58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57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Dinámica9" cacheId="1" applyNumberFormats="0" applyBorderFormats="0" applyFontFormats="0" applyPatternFormats="0" applyAlignmentFormats="0" applyWidthHeightFormats="1" dataCaption="Valores" grandTotalCaption="Total Proyecto Metro de Quito" updatedVersion="6" minRefreshableVersion="3" useAutoFormatting="1" itemPrintTitles="1" createdVersion="5" indent="0" outline="1" outlineData="1" multipleFieldFilters="0" rowHeaderCaption="Grupo de Ingresos ">
  <location ref="A25:F30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dataField="1" numFmtId="4" showAll="0"/>
    <pivotField showAll="0"/>
    <pivotField dataField="1" numFmtId="4" showAll="0" defaultSubtotal="0"/>
    <pivotField dataField="1" numFmtId="4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 " fld="4" baseField="0" baseItem="0" numFmtId="4"/>
    <dataField name="  Codificado Actual" fld="6" baseField="0" baseItem="0"/>
    <dataField name=" Reformas" fld="7" baseField="0" baseItem="0" numFmtId="4"/>
    <dataField name=" Codificado con Reforma" fld="8" baseField="0" baseItem="1" numFmtId="4"/>
    <dataField name=" % Reducción " fld="14" baseField="0" baseItem="0" numFmtId="4"/>
  </dataFields>
  <formats count="20">
    <format dxfId="19">
      <pivotArea outline="0" collapsedLevelsAreSubtotals="1" fieldPosition="0"/>
    </format>
    <format dxfId="18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7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6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4">
      <pivotArea field="0" type="button" dataOnly="0" labelOnly="1" outline="0" axis="axisRow" fieldPosition="0"/>
    </format>
    <format dxfId="13">
      <pivotArea field="0" type="button" dataOnly="0" labelOnly="1" outline="0" axis="axisRow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dataOnly="0" outline="0" fieldPosition="0">
        <references count="1">
          <reference field="4294967294" count="1">
            <x v="4"/>
          </reference>
        </references>
      </pivotArea>
    </format>
    <format dxfId="8">
      <pivotArea outline="0" collapsedLevelsAreSubtotals="1" fieldPosition="0">
        <references count="1">
          <reference field="4294967294" count="3" selected="0">
            <x v="0"/>
            <x v="2"/>
            <x v="3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Dinámica8" cacheId="2" applyNumberFormats="0" applyBorderFormats="0" applyFontFormats="0" applyPatternFormats="0" applyAlignmentFormats="0" applyWidthHeightFormats="1" dataCaption="Valores" grandTotalCaption="Total MDMQ" errorCaption="0" showError="1" updatedVersion="6" minRefreshableVersion="3" useAutoFormatting="1" itemPrintTitles="1" createdVersion="5" indent="0" outline="1" outlineData="1" multipleFieldFilters="0" rowHeaderCaption="Grupo de Ingresos">
  <location ref="A5:F16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 defaultSubtotal="0"/>
    <pivotField numFmtId="4" showAll="0"/>
    <pivotField dataField="1" numFmtId="4" showAll="0" defaultSubtotal="0"/>
    <pivotField dataField="1" numFmtId="4" showAll="0"/>
    <pivotField dataField="1" numFmtId="4" showAll="0" defaultSubtota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 " fld="6" baseField="0" baseItem="0"/>
    <dataField name="  Codificado Actual" fld="8" baseField="0" baseItem="0"/>
    <dataField name=" Reformas" fld="9" baseField="0" baseItem="0"/>
    <dataField name=" Codificado con Reforma" fld="10" baseField="0" baseItem="0"/>
    <dataField name=" % Reducción" fld="16" baseField="0" baseItem="0" numFmtId="4"/>
  </dataFields>
  <formats count="19">
    <format dxfId="38">
      <pivotArea collapsedLevelsAreSubtotals="1" fieldPosition="0">
        <references count="1">
          <reference field="2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3">
      <pivotArea collapsedLevelsAreSubtotals="1" fieldPosition="0">
        <references count="1">
          <reference field="2" count="0"/>
        </references>
      </pivotArea>
    </format>
    <format dxfId="32">
      <pivotArea dataOnly="0" labelOnly="1" fieldPosition="0">
        <references count="1">
          <reference field="2" count="0"/>
        </references>
      </pivotArea>
    </format>
    <format dxfId="3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8">
      <pivotArea field="2" type="button" dataOnly="0" labelOnly="1" outline="0" axis="axisRow" fieldPosition="0"/>
    </format>
    <format dxfId="27">
      <pivotArea field="2" type="button" dataOnly="0" labelOnly="1" outline="0" axis="axisRow" fieldPosition="0"/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dataOnly="0" outline="0" fieldPosition="0">
        <references count="1">
          <reference field="4294967294" count="1">
            <x v="4"/>
          </reference>
        </references>
      </pivotArea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8" cacheId="2" applyNumberFormats="0" applyBorderFormats="0" applyFontFormats="0" applyPatternFormats="0" applyAlignmentFormats="0" applyWidthHeightFormats="1" dataCaption="Valores" grandTotalCaption="Total MDMQ" errorCaption="0" showError="1" updatedVersion="6" minRefreshableVersion="3" useAutoFormatting="1" itemPrintTitles="1" createdVersion="5" indent="0" outline="1" outlineData="1" multipleFieldFilters="0" rowHeaderCaption="Grupo de Ingresos / Partida">
  <location ref="A5:F73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x="56"/>
        <item x="49"/>
        <item t="default"/>
      </items>
    </pivotField>
    <pivotField showAll="0"/>
    <pivotField showAll="0"/>
    <pivotField dataField="1" numFmtId="4" showAll="0" defaultSubtotal="0"/>
    <pivotField numFmtId="4" showAll="0"/>
    <pivotField dataField="1" numFmtId="4" showAll="0" defaultSubtotal="0"/>
    <pivotField dataField="1" numFmtId="4" showAll="0"/>
    <pivotField dataField="1" numFmtId="4" showAll="0" defaultSubtota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2">
    <field x="2"/>
    <field x="3"/>
  </rowFields>
  <rowItems count="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2"/>
    </i>
    <i r="1">
      <x v="28"/>
    </i>
    <i r="1">
      <x v="29"/>
    </i>
    <i>
      <x v="3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4"/>
    </i>
    <i r="1">
      <x v="39"/>
    </i>
    <i r="1">
      <x v="40"/>
    </i>
    <i r="1">
      <x v="41"/>
    </i>
    <i r="1">
      <x v="42"/>
    </i>
    <i r="1">
      <x v="43"/>
    </i>
    <i r="1">
      <x v="44"/>
    </i>
    <i>
      <x v="5"/>
    </i>
    <i r="1">
      <x v="45"/>
    </i>
    <i r="1">
      <x v="46"/>
    </i>
    <i r="1">
      <x v="47"/>
    </i>
    <i>
      <x v="6"/>
    </i>
    <i r="1">
      <x v="48"/>
    </i>
    <i r="1">
      <x v="49"/>
    </i>
    <i r="1">
      <x v="56"/>
    </i>
    <i>
      <x v="7"/>
    </i>
    <i r="1">
      <x v="50"/>
    </i>
    <i>
      <x v="8"/>
    </i>
    <i r="1">
      <x v="51"/>
    </i>
    <i r="1">
      <x v="52"/>
    </i>
    <i>
      <x v="9"/>
    </i>
    <i r="1">
      <x v="53"/>
    </i>
    <i r="1">
      <x v="54"/>
    </i>
    <i r="1">
      <x v="5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 " fld="6" baseField="0" baseItem="0"/>
    <dataField name="  Codificado Actual" fld="8" baseField="0" baseItem="0"/>
    <dataField name=" Reformas" fld="9" baseField="0" baseItem="0"/>
    <dataField name=" Codificado con Reforma" fld="10" baseField="0" baseItem="0"/>
    <dataField name=" % Reducción" fld="16" baseField="0" baseItem="0" numFmtId="4"/>
  </dataFields>
  <formats count="23">
    <format dxfId="220">
      <pivotArea collapsedLevelsAreSubtotals="1" fieldPosition="0">
        <references count="1">
          <reference field="2" count="1">
            <x v="0"/>
          </reference>
        </references>
      </pivotArea>
    </format>
    <format dxfId="21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7">
      <pivotArea outline="0" collapsedLevelsAreSubtotals="1" fieldPosition="0"/>
    </format>
    <format dxfId="2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5">
      <pivotArea collapsedLevelsAreSubtotals="1" fieldPosition="0">
        <references count="1">
          <reference field="2" count="0"/>
        </references>
      </pivotArea>
    </format>
    <format dxfId="214">
      <pivotArea dataOnly="0" labelOnly="1" fieldPosition="0">
        <references count="1">
          <reference field="2" count="0"/>
        </references>
      </pivotArea>
    </format>
    <format dxfId="2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10">
      <pivotArea field="2" type="button" dataOnly="0" labelOnly="1" outline="0" axis="axisRow" fieldPosition="0"/>
    </format>
    <format dxfId="209">
      <pivotArea field="2" type="button" dataOnly="0" labelOnly="1" outline="0" axis="axisRow" fieldPosition="0"/>
    </format>
    <format dxfId="208">
      <pivotArea grandRow="1" outline="0" collapsedLevelsAreSubtotals="1" fieldPosition="0"/>
    </format>
    <format dxfId="207">
      <pivotArea dataOnly="0" labelOnly="1" grandRow="1" outline="0" fieldPosition="0"/>
    </format>
    <format dxfId="206">
      <pivotArea dataOnly="0" outline="0" fieldPosition="0">
        <references count="1">
          <reference field="4294967294" count="1">
            <x v="4"/>
          </reference>
        </references>
      </pivotArea>
    </format>
    <format dxfId="205">
      <pivotArea collapsedLevelsAreSubtotals="1" fieldPosition="0">
        <references count="2">
          <reference field="2" count="1" selected="0">
            <x v="3"/>
          </reference>
          <reference field="3" count="1">
            <x v="32"/>
          </reference>
        </references>
      </pivotArea>
    </format>
    <format dxfId="204">
      <pivotArea dataOnly="0" labelOnly="1" fieldPosition="0">
        <references count="2">
          <reference field="2" count="1" selected="0">
            <x v="3"/>
          </reference>
          <reference field="3" count="1">
            <x v="32"/>
          </reference>
        </references>
      </pivotArea>
    </format>
    <format dxfId="203">
      <pivotArea collapsedLevelsAreSubtotals="1" fieldPosition="0">
        <references count="2">
          <reference field="2" count="1" selected="0">
            <x v="3"/>
          </reference>
          <reference field="3" count="3">
            <x v="36"/>
            <x v="37"/>
            <x v="38"/>
          </reference>
        </references>
      </pivotArea>
    </format>
    <format dxfId="202">
      <pivotArea dataOnly="0" labelOnly="1" fieldPosition="0">
        <references count="2">
          <reference field="2" count="1" selected="0">
            <x v="3"/>
          </reference>
          <reference field="3" count="3">
            <x v="36"/>
            <x v="37"/>
            <x v="38"/>
          </reference>
        </references>
      </pivotArea>
    </format>
    <format dxfId="201">
      <pivotArea collapsedLevelsAreSubtotals="1" fieldPosition="0">
        <references count="2">
          <reference field="2" count="1" selected="0">
            <x v="3"/>
          </reference>
          <reference field="3" count="7">
            <x v="32"/>
            <x v="33"/>
            <x v="34"/>
            <x v="35"/>
            <x v="36"/>
            <x v="37"/>
            <x v="38"/>
          </reference>
        </references>
      </pivotArea>
    </format>
    <format dxfId="200">
      <pivotArea dataOnly="0" labelOnly="1" fieldPosition="0">
        <references count="2">
          <reference field="2" count="1" selected="0">
            <x v="3"/>
          </reference>
          <reference field="3" count="7">
            <x v="32"/>
            <x v="33"/>
            <x v="34"/>
            <x v="35"/>
            <x v="36"/>
            <x v="37"/>
            <x v="38"/>
          </reference>
        </references>
      </pivotArea>
    </format>
    <format dxfId="1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6" indent="0" outline="1" outlineData="1" multipleFieldFilters="0" rowHeaderCaption="Grupo de Ingresos">
  <location ref="A5:G16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/>
    <pivotField showAll="0"/>
    <pivotField dataField="1" numFmtId="4" showAll="0"/>
    <pivotField numFmtId="4" showAll="0"/>
    <pivotField showAll="0"/>
    <pivotField dataField="1"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Asignación inicial " fld="6" baseField="0" baseItem="0"/>
    <dataField name="  Codificado Actual" fld="8" baseField="0" baseItem="0"/>
    <dataField name=" Devengado" fld="11" baseField="2" baseItem="0"/>
    <dataField name=" % Dev." fld="14" baseField="0" baseItem="0" numFmtId="10"/>
    <dataField name=" Recaudado" fld="12" baseField="2" baseItem="0"/>
    <dataField name=" % Rec." fld="15" baseField="0" baseItem="0" numFmtId="10"/>
  </dataFields>
  <formats count="11">
    <format dxfId="183">
      <pivotArea outline="0" collapsedLevelsAreSubtotals="1" fieldPosition="0"/>
    </format>
    <format dxfId="18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8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80">
      <pivotArea field="2" type="button" dataOnly="0" labelOnly="1" outline="0" axis="axisRow" fieldPosition="0"/>
    </format>
    <format dxfId="17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8">
      <pivotArea field="2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6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7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74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7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6" indent="0" outline="1" outlineData="1" multipleFieldFilters="0" rowHeaderCaption="Grupo de Ingresos">
  <location ref="A5:F16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/>
    <pivotField showAll="0"/>
    <pivotField dataField="1" numFmtId="4" showAll="0"/>
    <pivotField dataField="1" numFmtId="4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 " fld="6" baseField="0" baseItem="0" numFmtId="164"/>
    <dataField name="  Codificado Actual" fld="8" baseField="0" baseItem="0" numFmtId="164"/>
    <dataField name=" Reformas" fld="9" baseField="0" baseItem="0" numFmtId="4"/>
    <dataField name=" Codificado con Reforma" fld="10" baseField="2" baseItem="0" numFmtId="164"/>
    <dataField name=" % Reducción" fld="16" baseField="0" baseItem="0" numFmtId="10"/>
  </dataFields>
  <formats count="11">
    <format dxfId="17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7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7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69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6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5">
      <pivotArea field="2" type="button" dataOnly="0" labelOnly="1" outline="0" axis="axisRow" fieldPosition="0"/>
    </format>
    <format dxfId="16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3">
      <pivotArea field="2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Partida Presupuestaria">
  <location ref="A6:F9" firstHeaderRow="0" firstDataRow="1" firstDataCol="1"/>
  <pivotFields count="17">
    <pivotField showAll="0"/>
    <pivotField showAll="0"/>
    <pivotField showAll="0"/>
    <pivotField axis="axisRow" showAll="0">
      <items count="5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x="48"/>
        <item x="50"/>
        <item h="1" x="51"/>
        <item h="1" x="52"/>
        <item h="1" x="53"/>
        <item h="1" x="54"/>
        <item h="1" x="55"/>
        <item h="1" x="56"/>
        <item h="1" x="49"/>
        <item t="default"/>
      </items>
    </pivotField>
    <pivotField showAll="0"/>
    <pivotField showAll="0"/>
    <pivotField dataField="1" numFmtId="4" showAll="0" defaultSubtotal="0"/>
    <pivotField numFmtId="4" showAll="0"/>
    <pivotField dataField="1" numFmtId="4" showAll="0" defaultSubtotal="0"/>
    <pivotField dataField="1" numFmtId="4" showAll="0"/>
    <pivotField dataField="1" numFmtId="4" showAl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3"/>
  </rowFields>
  <rowItems count="3">
    <i>
      <x v="48"/>
    </i>
    <i>
      <x v="4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 " fld="6" baseField="0" baseItem="0"/>
    <dataField name="  Codificado Actual" fld="8" baseField="0" baseItem="0"/>
    <dataField name=" Reformas" fld="9" baseField="0" baseItem="0"/>
    <dataField name=" Codificado con Reforma" fld="10" baseField="0" baseItem="0"/>
    <dataField name=" % Reducción" fld="16" baseField="0" baseItem="0" numFmtId="10"/>
  </dataFields>
  <formats count="21">
    <format dxfId="161">
      <pivotArea dataOnly="0" labelOnly="1" outline="0" axis="axisValues" fieldPosition="0"/>
    </format>
    <format dxfId="160">
      <pivotArea dataOnly="0" labelOnly="1" outline="0" axis="axisValues" fieldPosition="0"/>
    </format>
    <format dxfId="159">
      <pivotArea dataOnly="0" labelOnly="1" outline="0" axis="axisValues" fieldPosition="0"/>
    </format>
    <format dxfId="158">
      <pivotArea field="3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6">
      <pivotArea field="3" type="button" dataOnly="0" labelOnly="1" outline="0" axis="axisRow" fieldPosition="0"/>
    </format>
    <format dxfId="15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4">
      <pivotArea field="3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9">
      <pivotArea outline="0" collapsedLevelsAreSubtotals="1" fieldPosition="0"/>
    </format>
    <format dxfId="148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41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5" indent="0" outline="1" outlineData="1" multipleFieldFilters="0" rowHeaderCaption="Grupo de Ingresos">
  <location ref="A81:D92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numFmtId="4" showAll="0" defaultSubtotal="0"/>
    <pivotField numFmtId="4" showAll="0"/>
    <pivotField numFmtId="4" showAll="0" defaultSubtotal="0"/>
    <pivotField dataField="1" numFmtId="4" showAll="0"/>
    <pivotField dataField="1" numFmtId="4" showAll="0" defaultSubtota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Reformas" fld="9" baseField="0" baseItem="0"/>
    <dataField name=" Codificado con Reforma" fld="10" baseField="0" baseItem="0"/>
    <dataField name=" % Reducción" fld="16" baseField="0" baseItem="0" numFmtId="4"/>
  </dataFields>
  <formats count="15">
    <format dxfId="122">
      <pivotArea collapsedLevelsAreSubtotals="1" fieldPosition="0">
        <references count="1">
          <reference field="2" count="1">
            <x v="0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7">
      <pivotArea collapsedLevelsAreSubtotals="1" fieldPosition="0">
        <references count="1">
          <reference field="2" count="0"/>
        </references>
      </pivotArea>
    </format>
    <format dxfId="116">
      <pivotArea dataOnly="0" labelOnly="1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2">
      <pivotArea field="2" type="button" dataOnly="0" labelOnly="1" outline="0" axis="axisRow" fieldPosition="0"/>
    </format>
    <format dxfId="111">
      <pivotArea field="2" type="button" dataOnly="0" labelOnly="1" outline="0" axis="axisRow" fieldPosition="0"/>
    </format>
    <format dxfId="110">
      <pivotArea grandRow="1" outline="0" collapsedLevelsAreSubtotals="1" fieldPosition="0"/>
    </format>
    <format dxfId="109">
      <pivotArea dataOnly="0" labelOnly="1" grandRow="1" outline="0" fieldPosition="0"/>
    </format>
    <format dxfId="108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5" indent="0" outline="1" outlineData="1" multipleFieldFilters="0" rowHeaderCaption="Grupo de Ingresos">
  <location ref="A6:G17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 defaultSubtotal="0"/>
    <pivotField numFmtId="4" showAll="0"/>
    <pivotField dataField="1" numFmtId="4" showAll="0" defaultSubtotal="0"/>
    <pivotField numFmtId="4" showAll="0"/>
    <pivotField numFmtId="4" showAll="0" defaultSubtotal="0"/>
    <pivotField dataField="1" numFmtId="4" showAll="0"/>
    <pivotField dataField="1" numFmtId="4" showAll="0"/>
    <pivotField numFmtId="4"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Asignación inicial " fld="6" baseField="0" baseItem="0"/>
    <dataField name="  Codificado Actual" fld="8" baseField="0" baseItem="0"/>
    <dataField name=" Devengado" fld="11" baseField="0" baseItem="0"/>
    <dataField name=" % Dev." fld="14" baseField="0" baseItem="0" numFmtId="10"/>
    <dataField name=" Recaudado" fld="12" baseField="0" baseItem="0"/>
    <dataField name=" % Rec." fld="15" baseField="0" baseItem="0" numFmtId="10"/>
  </dataFields>
  <formats count="18">
    <format dxfId="140">
      <pivotArea collapsedLevelsAreSubtotals="1" fieldPosition="0">
        <references count="1">
          <reference field="2" count="1">
            <x v="0"/>
          </reference>
        </references>
      </pivotArea>
    </format>
    <format dxfId="139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138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137">
      <pivotArea outline="0" collapsedLevelsAreSubtotals="1" fieldPosition="0"/>
    </format>
    <format dxfId="136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135">
      <pivotArea collapsedLevelsAreSubtotals="1" fieldPosition="0">
        <references count="1">
          <reference field="2" count="0"/>
        </references>
      </pivotArea>
    </format>
    <format dxfId="134">
      <pivotArea dataOnly="0" labelOnly="1" fieldPosition="0">
        <references count="1">
          <reference field="2" count="0"/>
        </references>
      </pivotArea>
    </format>
    <format dxfId="133">
      <pivotArea field="2" type="button" dataOnly="0" labelOnly="1" outline="0" axis="axisRow" fieldPosition="0"/>
    </format>
    <format dxfId="132">
      <pivotArea field="2" type="button" dataOnly="0" labelOnly="1" outline="0" axis="axisRow" fieldPosition="0"/>
    </format>
    <format dxfId="131">
      <pivotArea collapsedLevelsAreSubtotals="1" fieldPosition="0">
        <references count="2">
          <reference field="4294967294" count="1" selected="0">
            <x v="5"/>
          </reference>
          <reference field="2" count="0"/>
        </references>
      </pivotArea>
    </format>
    <format dxfId="130">
      <pivotArea outline="0" collapsedLevelsAreSubtotals="1" fieldPosition="0">
        <references count="1">
          <reference field="4294967294" count="2" selected="0">
            <x v="3"/>
            <x v="5"/>
          </reference>
        </references>
      </pivotArea>
    </format>
    <format dxfId="129">
      <pivotArea grandRow="1" outline="0" collapsedLevelsAreSubtotals="1" fieldPosition="0"/>
    </format>
    <format dxfId="128">
      <pivotArea dataOnly="0" labelOnly="1" grandRow="1" outline="0" fieldPosition="0"/>
    </format>
    <format dxfId="127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126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125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8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Grupo de Ingreso">
  <location ref="A26:F31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dataField="1" numFmtId="4" showAll="0"/>
    <pivotField showAll="0"/>
    <pivotField dataField="1" numFmtId="4" showAll="0" defaultSubtotal="0"/>
    <pivotField dataField="1" numFmtId="4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 " fld="4" baseField="0" baseItem="0"/>
    <dataField name="  Codificado Actual" fld="6" baseField="0" baseItem="0"/>
    <dataField name=" Reformas" fld="7" baseField="0" baseItem="0"/>
    <dataField name=" Codificado con Reforma" fld="8" baseField="0" baseItem="1"/>
    <dataField name=" % Reducción" fld="14" baseField="0" baseItem="0" numFmtId="4"/>
  </dataFields>
  <formats count="15">
    <format dxfId="87">
      <pivotArea outline="0" collapsedLevelsAreSubtotals="1" fieldPosition="0"/>
    </format>
    <format dxfId="86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85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84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83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82">
      <pivotArea field="0" type="button" dataOnly="0" labelOnly="1" outline="0" axis="axisRow" fieldPosition="0"/>
    </format>
    <format dxfId="81">
      <pivotArea field="0" type="button" dataOnly="0" labelOnly="1" outline="0" axis="axisRow" fieldPosition="0"/>
    </format>
    <format dxfId="80">
      <pivotArea grandRow="1" outline="0" collapsedLevelsAreSubtotals="1" fieldPosition="0"/>
    </format>
    <format dxfId="79">
      <pivotArea dataOnly="0" labelOnly="1" grandRow="1" outline="0" fieldPosition="0"/>
    </format>
    <format dxfId="7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7">
      <pivotArea dataOnly="0" outline="0" fieldPosition="0">
        <references count="1">
          <reference field="4294967294" count="1">
            <x v="4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Grupo de Ingreso">
  <location ref="A6:I11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dataField="1" numFmtId="4" showAll="0"/>
    <pivotField showAll="0"/>
    <pivotField dataField="1" numFmtId="4" showAll="0" defaultSubtotal="0"/>
    <pivotField dataField="1" numFmtId="4" showAll="0"/>
    <pivotField dataField="1" showAll="0"/>
    <pivotField dataField="1"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Asignación inicial " fld="4" baseField="0" baseItem="0"/>
    <dataField name="  Codificado Actual" fld="6" baseField="0" baseItem="0"/>
    <dataField name=" Reformas" fld="7" baseField="0" baseItem="0" numFmtId="4"/>
    <dataField name=" Codificado con Reforma" fld="8" baseField="0" baseItem="1"/>
    <dataField name=" Devengado" fld="9" baseField="0" baseItem="1"/>
    <dataField name=" % Dev." fld="12" baseField="0" baseItem="0" numFmtId="10"/>
    <dataField name=" Recaudado" fld="10" baseField="0" baseItem="0"/>
    <dataField name=" % Rec." fld="13" baseField="0" baseItem="0" numFmtId="10"/>
  </dataFields>
  <formats count="20">
    <format dxfId="107">
      <pivotArea outline="0" collapsedLevelsAreSubtotals="1" fieldPosition="0"/>
    </format>
    <format dxfId="106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105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104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103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102">
      <pivotArea field="0" type="button" dataOnly="0" labelOnly="1" outline="0" axis="axisRow" fieldPosition="0"/>
    </format>
    <format dxfId="101">
      <pivotArea field="0" type="button" dataOnly="0" labelOnly="1" outline="0" axis="axisRow" fieldPosition="0"/>
    </format>
    <format dxfId="100">
      <pivotArea grandRow="1" outline="0" collapsedLevelsAreSubtotals="1" fieldPosition="0"/>
    </format>
    <format dxfId="99">
      <pivotArea dataOnly="0" labelOnly="1" grandRow="1" outline="0" fieldPosition="0"/>
    </format>
    <format dxfId="9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9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5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2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91">
      <pivotArea outline="0" fieldPosition="0">
        <references count="1">
          <reference field="4294967294" count="1">
            <x v="2"/>
          </reference>
        </references>
      </pivotArea>
    </format>
    <format dxfId="90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="90" zoomScaleNormal="90" workbookViewId="0">
      <selection sqref="A1:F3"/>
    </sheetView>
  </sheetViews>
  <sheetFormatPr baseColWidth="10" defaultRowHeight="12.75" x14ac:dyDescent="0.2"/>
  <cols>
    <col min="1" max="1" width="72" customWidth="1"/>
    <col min="2" max="2" width="18.42578125" customWidth="1"/>
    <col min="3" max="3" width="18.28515625" bestFit="1" customWidth="1"/>
    <col min="4" max="4" width="16.140625" bestFit="1" customWidth="1"/>
    <col min="5" max="5" width="15.28515625" bestFit="1" customWidth="1"/>
    <col min="6" max="6" width="13.7109375" bestFit="1" customWidth="1"/>
    <col min="7" max="7" width="14.7109375" bestFit="1" customWidth="1"/>
    <col min="8" max="8" width="11.28515625" bestFit="1" customWidth="1"/>
    <col min="9" max="9" width="15.5703125" bestFit="1" customWidth="1"/>
    <col min="10" max="10" width="13.85546875" bestFit="1" customWidth="1"/>
  </cols>
  <sheetData>
    <row r="1" spans="1:7" ht="12.75" customHeight="1" x14ac:dyDescent="0.2">
      <c r="A1" s="87" t="s">
        <v>180</v>
      </c>
      <c r="B1" s="88"/>
      <c r="C1" s="88"/>
      <c r="D1" s="88"/>
      <c r="E1" s="88"/>
      <c r="F1" s="89"/>
    </row>
    <row r="2" spans="1:7" x14ac:dyDescent="0.2">
      <c r="A2" s="90"/>
      <c r="B2" s="91"/>
      <c r="C2" s="91"/>
      <c r="D2" s="91"/>
      <c r="E2" s="91"/>
      <c r="F2" s="92"/>
    </row>
    <row r="3" spans="1:7" ht="13.5" thickBot="1" x14ac:dyDescent="0.25">
      <c r="A3" s="93"/>
      <c r="B3" s="94"/>
      <c r="C3" s="94"/>
      <c r="D3" s="94"/>
      <c r="E3" s="94"/>
      <c r="F3" s="95"/>
    </row>
    <row r="4" spans="1:7" x14ac:dyDescent="0.2">
      <c r="B4" s="8"/>
      <c r="C4" s="8"/>
      <c r="D4" s="8"/>
      <c r="E4" s="50"/>
    </row>
    <row r="5" spans="1:7" ht="25.5" x14ac:dyDescent="0.2">
      <c r="A5" s="41" t="s">
        <v>194</v>
      </c>
      <c r="B5" s="85" t="s">
        <v>201</v>
      </c>
      <c r="C5" s="85" t="s">
        <v>202</v>
      </c>
      <c r="D5" s="10" t="s">
        <v>169</v>
      </c>
      <c r="E5" s="46" t="s">
        <v>178</v>
      </c>
      <c r="F5" s="44" t="s">
        <v>185</v>
      </c>
    </row>
    <row r="6" spans="1:7" x14ac:dyDescent="0.2">
      <c r="A6" s="61" t="s">
        <v>2</v>
      </c>
      <c r="B6" s="59">
        <v>209608000</v>
      </c>
      <c r="C6" s="59">
        <v>209608000</v>
      </c>
      <c r="D6" s="59">
        <v>-41428745.160000004</v>
      </c>
      <c r="E6" s="59">
        <v>168179254.84000003</v>
      </c>
      <c r="F6" s="62">
        <v>0.19764868306553188</v>
      </c>
    </row>
    <row r="7" spans="1:7" x14ac:dyDescent="0.2">
      <c r="A7" s="68" t="s">
        <v>3</v>
      </c>
      <c r="B7" s="8">
        <v>28000000</v>
      </c>
      <c r="C7" s="8">
        <v>28000000</v>
      </c>
      <c r="D7" s="8">
        <v>-14586967.810000001</v>
      </c>
      <c r="E7" s="8">
        <v>13413032.189999999</v>
      </c>
      <c r="F7" s="44">
        <v>0.52096313607142863</v>
      </c>
    </row>
    <row r="8" spans="1:7" x14ac:dyDescent="0.2">
      <c r="A8" s="68" t="s">
        <v>7</v>
      </c>
      <c r="B8" s="8">
        <v>75000000</v>
      </c>
      <c r="C8" s="8">
        <v>75000000</v>
      </c>
      <c r="D8" s="8">
        <v>-6514696.25</v>
      </c>
      <c r="E8" s="8">
        <v>68485303.75</v>
      </c>
      <c r="F8" s="44">
        <v>8.686261666666667E-2</v>
      </c>
    </row>
    <row r="9" spans="1:7" x14ac:dyDescent="0.2">
      <c r="A9" s="68" t="s">
        <v>9</v>
      </c>
      <c r="B9" s="8">
        <v>3000000</v>
      </c>
      <c r="C9" s="8">
        <v>3000000</v>
      </c>
      <c r="D9" s="8">
        <v>12267.81</v>
      </c>
      <c r="E9" s="8">
        <v>3012267.81</v>
      </c>
      <c r="F9" s="44">
        <v>-4.0892699999999999E-3</v>
      </c>
    </row>
    <row r="10" spans="1:7" x14ac:dyDescent="0.2">
      <c r="A10" s="68" t="s">
        <v>11</v>
      </c>
      <c r="B10" s="8">
        <v>0</v>
      </c>
      <c r="C10" s="8">
        <v>0</v>
      </c>
      <c r="D10" s="8">
        <v>6.8</v>
      </c>
      <c r="E10" s="8">
        <v>6.8</v>
      </c>
      <c r="F10" s="44">
        <v>0</v>
      </c>
    </row>
    <row r="11" spans="1:7" x14ac:dyDescent="0.2">
      <c r="A11" s="68" t="s">
        <v>13</v>
      </c>
      <c r="B11" s="8">
        <v>6600000</v>
      </c>
      <c r="C11" s="8">
        <v>6600000</v>
      </c>
      <c r="D11" s="8">
        <v>-2710405.85</v>
      </c>
      <c r="E11" s="8">
        <v>3889594.15</v>
      </c>
      <c r="F11" s="44">
        <v>0.41066755303030306</v>
      </c>
      <c r="G11" s="8"/>
    </row>
    <row r="12" spans="1:7" x14ac:dyDescent="0.2">
      <c r="A12" s="68" t="s">
        <v>15</v>
      </c>
      <c r="B12" s="8">
        <v>23000000</v>
      </c>
      <c r="C12" s="8">
        <v>23000000</v>
      </c>
      <c r="D12" s="8">
        <v>-14804390.960000001</v>
      </c>
      <c r="E12" s="8">
        <v>8195609.04</v>
      </c>
      <c r="F12" s="44">
        <v>0.64366917217391306</v>
      </c>
      <c r="G12" s="64"/>
    </row>
    <row r="13" spans="1:7" x14ac:dyDescent="0.2">
      <c r="A13" s="68" t="s">
        <v>17</v>
      </c>
      <c r="B13" s="8">
        <v>31000000</v>
      </c>
      <c r="C13" s="8">
        <v>31000000</v>
      </c>
      <c r="D13" s="8">
        <v>1022735.46</v>
      </c>
      <c r="E13" s="8">
        <v>32022735.460000001</v>
      </c>
      <c r="F13" s="44">
        <v>-3.2991466451612904E-2</v>
      </c>
      <c r="G13" s="8"/>
    </row>
    <row r="14" spans="1:7" x14ac:dyDescent="0.2">
      <c r="A14" s="68" t="s">
        <v>19</v>
      </c>
      <c r="B14" s="8">
        <v>3000000</v>
      </c>
      <c r="C14" s="8">
        <v>3000000</v>
      </c>
      <c r="D14" s="8">
        <v>-1894365.97</v>
      </c>
      <c r="E14" s="8">
        <v>1105634.03</v>
      </c>
      <c r="F14" s="44">
        <v>0.63145532333333332</v>
      </c>
    </row>
    <row r="15" spans="1:7" x14ac:dyDescent="0.2">
      <c r="A15" s="68" t="s">
        <v>21</v>
      </c>
      <c r="B15" s="8">
        <v>40000000</v>
      </c>
      <c r="C15" s="8">
        <v>40000000</v>
      </c>
      <c r="D15" s="8">
        <v>-1966215.39</v>
      </c>
      <c r="E15" s="8">
        <v>38033784.609999999</v>
      </c>
      <c r="F15" s="44">
        <v>4.9155384749999996E-2</v>
      </c>
    </row>
    <row r="16" spans="1:7" x14ac:dyDescent="0.2">
      <c r="A16" s="68" t="s">
        <v>23</v>
      </c>
      <c r="B16" s="8">
        <v>8000</v>
      </c>
      <c r="C16" s="8">
        <v>8000</v>
      </c>
      <c r="D16" s="8">
        <v>13287</v>
      </c>
      <c r="E16" s="8">
        <v>21287</v>
      </c>
      <c r="F16" s="44">
        <v>-1.6608750000000001</v>
      </c>
    </row>
    <row r="17" spans="1:10" x14ac:dyDescent="0.2">
      <c r="A17" s="61" t="s">
        <v>26</v>
      </c>
      <c r="B17" s="60">
        <v>66550000</v>
      </c>
      <c r="C17" s="60">
        <v>66550000</v>
      </c>
      <c r="D17" s="60">
        <v>-12994801.720000001</v>
      </c>
      <c r="E17" s="60">
        <v>53555198.280000001</v>
      </c>
      <c r="F17" s="63">
        <v>0.19526373734034561</v>
      </c>
      <c r="I17" s="15"/>
      <c r="J17" s="15"/>
    </row>
    <row r="18" spans="1:10" x14ac:dyDescent="0.2">
      <c r="A18" s="68" t="s">
        <v>27</v>
      </c>
      <c r="B18" s="8">
        <v>570000</v>
      </c>
      <c r="C18" s="8">
        <v>570000</v>
      </c>
      <c r="D18" s="8">
        <v>-335580.98</v>
      </c>
      <c r="E18" s="8">
        <v>234419.02</v>
      </c>
      <c r="F18" s="44">
        <v>0.58873856140350878</v>
      </c>
      <c r="I18" s="76"/>
      <c r="J18" s="77"/>
    </row>
    <row r="19" spans="1:10" x14ac:dyDescent="0.2">
      <c r="A19" s="68" t="s">
        <v>30</v>
      </c>
      <c r="B19" s="8">
        <v>1100000</v>
      </c>
      <c r="C19" s="8">
        <v>1100000</v>
      </c>
      <c r="D19" s="8">
        <v>-91117.640000000014</v>
      </c>
      <c r="E19" s="8">
        <v>1008882.36</v>
      </c>
      <c r="F19" s="44">
        <v>8.2834218181818201E-2</v>
      </c>
    </row>
    <row r="20" spans="1:10" x14ac:dyDescent="0.2">
      <c r="A20" s="68" t="s">
        <v>32</v>
      </c>
      <c r="B20" s="8">
        <v>5000</v>
      </c>
      <c r="C20" s="8">
        <v>5000</v>
      </c>
      <c r="D20" s="8">
        <v>-3500</v>
      </c>
      <c r="E20" s="8">
        <v>1500</v>
      </c>
      <c r="F20" s="44">
        <v>0.7</v>
      </c>
    </row>
    <row r="21" spans="1:10" x14ac:dyDescent="0.2">
      <c r="A21" s="68" t="s">
        <v>34</v>
      </c>
      <c r="B21" s="8">
        <v>14500000</v>
      </c>
      <c r="C21" s="8">
        <v>14500000</v>
      </c>
      <c r="D21" s="8">
        <v>-7078658.7400000002</v>
      </c>
      <c r="E21" s="8">
        <v>7421341.2599999998</v>
      </c>
      <c r="F21" s="44">
        <v>0.48818336137931034</v>
      </c>
    </row>
    <row r="22" spans="1:10" x14ac:dyDescent="0.2">
      <c r="A22" s="68" t="s">
        <v>36</v>
      </c>
      <c r="B22" s="8">
        <v>0</v>
      </c>
      <c r="C22" s="8">
        <v>0</v>
      </c>
      <c r="D22" s="8">
        <v>348.08</v>
      </c>
      <c r="E22" s="8">
        <v>348.08</v>
      </c>
      <c r="F22" s="44">
        <v>0</v>
      </c>
    </row>
    <row r="23" spans="1:10" x14ac:dyDescent="0.2">
      <c r="A23" s="68" t="s">
        <v>38</v>
      </c>
      <c r="B23" s="8">
        <v>1500000</v>
      </c>
      <c r="C23" s="8">
        <v>1500000</v>
      </c>
      <c r="D23" s="8">
        <v>-1100000</v>
      </c>
      <c r="E23" s="8">
        <v>400000</v>
      </c>
      <c r="F23" s="44">
        <v>0.73333333333333328</v>
      </c>
    </row>
    <row r="24" spans="1:10" x14ac:dyDescent="0.2">
      <c r="A24" s="68" t="s">
        <v>40</v>
      </c>
      <c r="B24" s="8">
        <v>700000</v>
      </c>
      <c r="C24" s="8">
        <v>700000</v>
      </c>
      <c r="D24" s="8">
        <v>-499555</v>
      </c>
      <c r="E24" s="8">
        <v>200445</v>
      </c>
      <c r="F24" s="44">
        <v>0.71365000000000001</v>
      </c>
    </row>
    <row r="25" spans="1:10" x14ac:dyDescent="0.2">
      <c r="A25" s="68" t="s">
        <v>42</v>
      </c>
      <c r="B25" s="8">
        <v>0</v>
      </c>
      <c r="C25" s="8">
        <v>0</v>
      </c>
      <c r="D25" s="8">
        <v>4434.5600000000004</v>
      </c>
      <c r="E25" s="8">
        <v>4434.5600000000004</v>
      </c>
      <c r="F25" s="44">
        <v>0</v>
      </c>
    </row>
    <row r="26" spans="1:10" x14ac:dyDescent="0.2">
      <c r="A26" s="68" t="s">
        <v>44</v>
      </c>
      <c r="B26" s="8">
        <v>1400000</v>
      </c>
      <c r="C26" s="8">
        <v>1400000</v>
      </c>
      <c r="D26" s="8">
        <v>-843843.65</v>
      </c>
      <c r="E26" s="8">
        <v>556156.35</v>
      </c>
      <c r="F26" s="44">
        <v>0.60274546428571429</v>
      </c>
    </row>
    <row r="27" spans="1:10" x14ac:dyDescent="0.2">
      <c r="A27" s="68" t="s">
        <v>46</v>
      </c>
      <c r="B27" s="8">
        <v>20000</v>
      </c>
      <c r="C27" s="8">
        <v>20000</v>
      </c>
      <c r="D27" s="8">
        <v>1980</v>
      </c>
      <c r="E27" s="8">
        <v>21980</v>
      </c>
      <c r="F27" s="44">
        <v>-9.9000000000000005E-2</v>
      </c>
    </row>
    <row r="28" spans="1:10" x14ac:dyDescent="0.2">
      <c r="A28" s="68" t="s">
        <v>48</v>
      </c>
      <c r="B28" s="8">
        <v>15500000</v>
      </c>
      <c r="C28" s="8">
        <v>15500000</v>
      </c>
      <c r="D28" s="8">
        <v>56940.97</v>
      </c>
      <c r="E28" s="8">
        <v>15556940.970000001</v>
      </c>
      <c r="F28" s="44">
        <v>-3.6736109677419355E-3</v>
      </c>
    </row>
    <row r="29" spans="1:10" x14ac:dyDescent="0.2">
      <c r="A29" s="68" t="s">
        <v>50</v>
      </c>
      <c r="B29" s="8">
        <v>5000</v>
      </c>
      <c r="C29" s="8">
        <v>5000</v>
      </c>
      <c r="D29" s="8">
        <v>6829.6</v>
      </c>
      <c r="E29" s="8">
        <v>11829.6</v>
      </c>
      <c r="F29" s="44">
        <v>-1.36592</v>
      </c>
    </row>
    <row r="30" spans="1:10" x14ac:dyDescent="0.2">
      <c r="A30" s="68" t="s">
        <v>52</v>
      </c>
      <c r="B30" s="8">
        <v>250000</v>
      </c>
      <c r="C30" s="8">
        <v>250000</v>
      </c>
      <c r="D30" s="8">
        <v>53373.91</v>
      </c>
      <c r="E30" s="8">
        <v>303373.90999999997</v>
      </c>
      <c r="F30" s="44">
        <v>-0.21349564000000001</v>
      </c>
    </row>
    <row r="31" spans="1:10" x14ac:dyDescent="0.2">
      <c r="A31" s="68" t="s">
        <v>54</v>
      </c>
      <c r="B31" s="8">
        <v>0</v>
      </c>
      <c r="C31" s="8">
        <v>0</v>
      </c>
      <c r="D31" s="8">
        <v>600000</v>
      </c>
      <c r="E31" s="8">
        <v>600000</v>
      </c>
      <c r="F31" s="44">
        <v>0</v>
      </c>
    </row>
    <row r="32" spans="1:10" x14ac:dyDescent="0.2">
      <c r="A32" s="68" t="s">
        <v>56</v>
      </c>
      <c r="B32" s="8">
        <v>0</v>
      </c>
      <c r="C32" s="8">
        <v>0</v>
      </c>
      <c r="D32" s="8">
        <v>771.53</v>
      </c>
      <c r="E32" s="8">
        <v>771.53</v>
      </c>
      <c r="F32" s="44">
        <v>0</v>
      </c>
    </row>
    <row r="33" spans="1:6" x14ac:dyDescent="0.2">
      <c r="A33" s="68" t="s">
        <v>58</v>
      </c>
      <c r="B33" s="8">
        <v>0</v>
      </c>
      <c r="C33" s="8">
        <v>0</v>
      </c>
      <c r="D33" s="8">
        <v>210.07</v>
      </c>
      <c r="E33" s="8">
        <v>210.07</v>
      </c>
      <c r="F33" s="44">
        <v>0</v>
      </c>
    </row>
    <row r="34" spans="1:6" x14ac:dyDescent="0.2">
      <c r="A34" s="68" t="s">
        <v>60</v>
      </c>
      <c r="B34" s="8">
        <v>0</v>
      </c>
      <c r="C34" s="8">
        <v>0</v>
      </c>
      <c r="D34" s="8">
        <v>12620.05</v>
      </c>
      <c r="E34" s="8">
        <v>12620.05</v>
      </c>
      <c r="F34" s="44">
        <v>0</v>
      </c>
    </row>
    <row r="35" spans="1:6" x14ac:dyDescent="0.2">
      <c r="A35" s="68" t="s">
        <v>62</v>
      </c>
      <c r="B35" s="8">
        <v>31000000</v>
      </c>
      <c r="C35" s="8">
        <v>31000000</v>
      </c>
      <c r="D35" s="8">
        <v>-3780054.48</v>
      </c>
      <c r="E35" s="8">
        <v>27219945.52</v>
      </c>
      <c r="F35" s="44">
        <v>0.12193724129032257</v>
      </c>
    </row>
    <row r="36" spans="1:6" x14ac:dyDescent="0.2">
      <c r="A36" s="61" t="s">
        <v>64</v>
      </c>
      <c r="B36" s="60">
        <v>1800000</v>
      </c>
      <c r="C36" s="60">
        <v>1800000</v>
      </c>
      <c r="D36" s="60">
        <v>-796551.85</v>
      </c>
      <c r="E36" s="60">
        <v>1003448.15</v>
      </c>
      <c r="F36" s="63">
        <v>0.44252880555555552</v>
      </c>
    </row>
    <row r="37" spans="1:6" x14ac:dyDescent="0.2">
      <c r="A37" s="68" t="s">
        <v>65</v>
      </c>
      <c r="B37" s="8">
        <v>1800000</v>
      </c>
      <c r="C37" s="8">
        <v>1800000</v>
      </c>
      <c r="D37" s="8">
        <v>-796553.85</v>
      </c>
      <c r="E37" s="8">
        <v>1003446.15</v>
      </c>
      <c r="F37" s="44">
        <v>0.44252991666666663</v>
      </c>
    </row>
    <row r="38" spans="1:6" x14ac:dyDescent="0.2">
      <c r="A38" s="68" t="s">
        <v>67</v>
      </c>
      <c r="B38" s="8">
        <v>0</v>
      </c>
      <c r="C38" s="8">
        <v>0</v>
      </c>
      <c r="D38" s="8">
        <v>2</v>
      </c>
      <c r="E38" s="8">
        <v>2</v>
      </c>
      <c r="F38" s="44">
        <v>0</v>
      </c>
    </row>
    <row r="39" spans="1:6" x14ac:dyDescent="0.2">
      <c r="A39" s="61" t="s">
        <v>69</v>
      </c>
      <c r="B39" s="60">
        <v>49474200</v>
      </c>
      <c r="C39" s="60">
        <v>49474200</v>
      </c>
      <c r="D39" s="60">
        <v>-12947242.779999999</v>
      </c>
      <c r="E39" s="60">
        <v>36526957.219999999</v>
      </c>
      <c r="F39" s="63">
        <v>0.26169685977741936</v>
      </c>
    </row>
    <row r="40" spans="1:6" x14ac:dyDescent="0.2">
      <c r="A40" s="68" t="s">
        <v>70</v>
      </c>
      <c r="B40" s="8">
        <v>300000</v>
      </c>
      <c r="C40" s="8">
        <v>300000</v>
      </c>
      <c r="D40" s="8">
        <v>0</v>
      </c>
      <c r="E40" s="8">
        <v>300000</v>
      </c>
      <c r="F40" s="44">
        <v>0</v>
      </c>
    </row>
    <row r="41" spans="1:6" x14ac:dyDescent="0.2">
      <c r="A41" s="68" t="s">
        <v>72</v>
      </c>
      <c r="B41" s="8">
        <v>200</v>
      </c>
      <c r="C41" s="8">
        <v>200</v>
      </c>
      <c r="D41" s="8">
        <v>2706.72</v>
      </c>
      <c r="E41" s="8">
        <v>2906.72</v>
      </c>
      <c r="F41" s="44">
        <v>-13.5336</v>
      </c>
    </row>
    <row r="42" spans="1:6" s="82" customFormat="1" x14ac:dyDescent="0.2">
      <c r="A42" s="79" t="s">
        <v>75</v>
      </c>
      <c r="B42" s="80">
        <v>92000</v>
      </c>
      <c r="C42" s="80">
        <v>92000</v>
      </c>
      <c r="D42" s="80">
        <v>-34503.279999999999</v>
      </c>
      <c r="E42" s="80">
        <v>57496.72</v>
      </c>
      <c r="F42" s="81">
        <v>0.37503565217391305</v>
      </c>
    </row>
    <row r="43" spans="1:6" s="82" customFormat="1" x14ac:dyDescent="0.2">
      <c r="A43" s="79" t="s">
        <v>87</v>
      </c>
      <c r="B43" s="80">
        <v>480000</v>
      </c>
      <c r="C43" s="80">
        <v>480000</v>
      </c>
      <c r="D43" s="80">
        <v>5151593.4000000004</v>
      </c>
      <c r="E43" s="80">
        <v>5631593.4000000004</v>
      </c>
      <c r="F43" s="81">
        <v>-10.732486250000001</v>
      </c>
    </row>
    <row r="44" spans="1:6" s="82" customFormat="1" x14ac:dyDescent="0.2">
      <c r="A44" s="79" t="s">
        <v>89</v>
      </c>
      <c r="B44" s="80">
        <v>1900000</v>
      </c>
      <c r="C44" s="80">
        <v>1900000</v>
      </c>
      <c r="D44" s="80">
        <v>4037914.99</v>
      </c>
      <c r="E44" s="80">
        <v>5937914.9900000002</v>
      </c>
      <c r="F44" s="81">
        <v>-2.1252184157894738</v>
      </c>
    </row>
    <row r="45" spans="1:6" s="82" customFormat="1" x14ac:dyDescent="0.2">
      <c r="A45" s="79" t="s">
        <v>91</v>
      </c>
      <c r="B45" s="80">
        <v>1100000</v>
      </c>
      <c r="C45" s="80">
        <v>1100000</v>
      </c>
      <c r="D45" s="80">
        <v>135084.17000000001</v>
      </c>
      <c r="E45" s="80">
        <v>1235084.17</v>
      </c>
      <c r="F45" s="81">
        <v>-0.12280379090909092</v>
      </c>
    </row>
    <row r="46" spans="1:6" s="82" customFormat="1" x14ac:dyDescent="0.2">
      <c r="A46" s="79" t="s">
        <v>93</v>
      </c>
      <c r="B46" s="80">
        <v>102000</v>
      </c>
      <c r="C46" s="80">
        <v>102000</v>
      </c>
      <c r="D46" s="80">
        <v>-65000</v>
      </c>
      <c r="E46" s="80">
        <v>37000</v>
      </c>
      <c r="F46" s="81">
        <v>0.63725490196078427</v>
      </c>
    </row>
    <row r="47" spans="1:6" s="82" customFormat="1" x14ac:dyDescent="0.2">
      <c r="A47" s="79" t="s">
        <v>101</v>
      </c>
      <c r="B47" s="80">
        <v>40000000</v>
      </c>
      <c r="C47" s="80">
        <v>40000000</v>
      </c>
      <c r="D47" s="80">
        <v>-19989106.960000001</v>
      </c>
      <c r="E47" s="80">
        <v>20010893.039999999</v>
      </c>
      <c r="F47" s="81">
        <v>0.49972767400000001</v>
      </c>
    </row>
    <row r="48" spans="1:6" s="82" customFormat="1" x14ac:dyDescent="0.2">
      <c r="A48" s="79" t="s">
        <v>103</v>
      </c>
      <c r="B48" s="80">
        <v>5500000</v>
      </c>
      <c r="C48" s="80">
        <v>5500000</v>
      </c>
      <c r="D48" s="80">
        <v>-2185931.8200000003</v>
      </c>
      <c r="E48" s="80">
        <v>3314068.18</v>
      </c>
      <c r="F48" s="81">
        <v>0.39744214909090914</v>
      </c>
    </row>
    <row r="49" spans="1:6" x14ac:dyDescent="0.2">
      <c r="A49" s="61" t="s">
        <v>106</v>
      </c>
      <c r="B49" s="60">
        <v>2739000</v>
      </c>
      <c r="C49" s="60">
        <v>2739000</v>
      </c>
      <c r="D49" s="60">
        <v>-1683491.29</v>
      </c>
      <c r="E49" s="60">
        <v>1055508.71</v>
      </c>
      <c r="F49" s="63">
        <v>0.61463719970792263</v>
      </c>
    </row>
    <row r="50" spans="1:6" x14ac:dyDescent="0.2">
      <c r="A50" s="68" t="s">
        <v>107</v>
      </c>
      <c r="B50" s="8">
        <v>100000</v>
      </c>
      <c r="C50" s="8">
        <v>100000</v>
      </c>
      <c r="D50" s="8">
        <v>82.5</v>
      </c>
      <c r="E50" s="8">
        <v>100082.5</v>
      </c>
      <c r="F50" s="44">
        <v>-8.25E-4</v>
      </c>
    </row>
    <row r="51" spans="1:6" x14ac:dyDescent="0.2">
      <c r="A51" s="68" t="s">
        <v>109</v>
      </c>
      <c r="B51" s="8">
        <v>75000</v>
      </c>
      <c r="C51" s="8">
        <v>75000</v>
      </c>
      <c r="D51" s="8">
        <v>-52600</v>
      </c>
      <c r="E51" s="8">
        <v>22400</v>
      </c>
      <c r="F51" s="44">
        <v>0.70133333333333336</v>
      </c>
    </row>
    <row r="52" spans="1:6" x14ac:dyDescent="0.2">
      <c r="A52" s="68" t="s">
        <v>111</v>
      </c>
      <c r="B52" s="8">
        <v>180000</v>
      </c>
      <c r="C52" s="8">
        <v>180000</v>
      </c>
      <c r="D52" s="8">
        <v>35511.68</v>
      </c>
      <c r="E52" s="8">
        <v>215511.67999999999</v>
      </c>
      <c r="F52" s="44">
        <v>-0.19728711111111111</v>
      </c>
    </row>
    <row r="53" spans="1:6" x14ac:dyDescent="0.2">
      <c r="A53" s="68" t="s">
        <v>113</v>
      </c>
      <c r="B53" s="8">
        <v>284000</v>
      </c>
      <c r="C53" s="8">
        <v>284000</v>
      </c>
      <c r="D53" s="8">
        <v>45000</v>
      </c>
      <c r="E53" s="8">
        <v>329000</v>
      </c>
      <c r="F53" s="44">
        <v>-0.15845070422535212</v>
      </c>
    </row>
    <row r="54" spans="1:6" x14ac:dyDescent="0.2">
      <c r="A54" s="68" t="s">
        <v>115</v>
      </c>
      <c r="B54" s="8">
        <v>100000</v>
      </c>
      <c r="C54" s="8">
        <v>100000</v>
      </c>
      <c r="D54" s="8">
        <v>-50000</v>
      </c>
      <c r="E54" s="8">
        <v>50000</v>
      </c>
      <c r="F54" s="44">
        <v>0.5</v>
      </c>
    </row>
    <row r="55" spans="1:6" x14ac:dyDescent="0.2">
      <c r="A55" s="68" t="s">
        <v>118</v>
      </c>
      <c r="B55" s="8">
        <v>2000000</v>
      </c>
      <c r="C55" s="8">
        <v>2000000</v>
      </c>
      <c r="D55" s="8">
        <v>-1661485.47</v>
      </c>
      <c r="E55" s="8">
        <v>338514.52999999991</v>
      </c>
      <c r="F55" s="44">
        <v>0.83074273499999995</v>
      </c>
    </row>
    <row r="56" spans="1:6" x14ac:dyDescent="0.2">
      <c r="A56" s="61" t="s">
        <v>124</v>
      </c>
      <c r="B56" s="60">
        <v>0</v>
      </c>
      <c r="C56" s="60">
        <v>0</v>
      </c>
      <c r="D56" s="60">
        <v>292313.02</v>
      </c>
      <c r="E56" s="60">
        <v>292313.02</v>
      </c>
      <c r="F56" s="63">
        <v>0</v>
      </c>
    </row>
    <row r="57" spans="1:6" x14ac:dyDescent="0.2">
      <c r="A57" s="68" t="s">
        <v>125</v>
      </c>
      <c r="B57" s="8">
        <v>0</v>
      </c>
      <c r="C57" s="8">
        <v>0</v>
      </c>
      <c r="D57" s="8">
        <v>3543</v>
      </c>
      <c r="E57" s="8">
        <v>3543</v>
      </c>
      <c r="F57" s="44">
        <v>0</v>
      </c>
    </row>
    <row r="58" spans="1:6" x14ac:dyDescent="0.2">
      <c r="A58" s="68" t="s">
        <v>127</v>
      </c>
      <c r="B58" s="8">
        <v>0</v>
      </c>
      <c r="C58" s="8">
        <v>0</v>
      </c>
      <c r="D58" s="8">
        <v>106649.19</v>
      </c>
      <c r="E58" s="8">
        <v>106649.19</v>
      </c>
      <c r="F58" s="44">
        <v>0</v>
      </c>
    </row>
    <row r="59" spans="1:6" x14ac:dyDescent="0.2">
      <c r="A59" s="68" t="s">
        <v>129</v>
      </c>
      <c r="B59" s="8">
        <v>0</v>
      </c>
      <c r="C59" s="8">
        <v>0</v>
      </c>
      <c r="D59" s="8">
        <v>182120.83</v>
      </c>
      <c r="E59" s="8">
        <v>182120.83</v>
      </c>
      <c r="F59" s="44">
        <v>0</v>
      </c>
    </row>
    <row r="60" spans="1:6" x14ac:dyDescent="0.2">
      <c r="A60" s="61" t="s">
        <v>131</v>
      </c>
      <c r="B60" s="60">
        <v>355000000</v>
      </c>
      <c r="C60" s="60">
        <v>355000000</v>
      </c>
      <c r="D60" s="60">
        <v>-37125800.299999997</v>
      </c>
      <c r="E60" s="60">
        <v>317874199.69999999</v>
      </c>
      <c r="F60" s="63">
        <v>0.10457971915492957</v>
      </c>
    </row>
    <row r="61" spans="1:6" x14ac:dyDescent="0.2">
      <c r="A61" s="68" t="s">
        <v>132</v>
      </c>
      <c r="B61" s="8">
        <v>347000000</v>
      </c>
      <c r="C61" s="8">
        <v>347000000</v>
      </c>
      <c r="D61" s="8">
        <v>-35939552.43</v>
      </c>
      <c r="E61" s="8">
        <v>311060447.56999999</v>
      </c>
      <c r="F61" s="44">
        <v>0.10357219720461094</v>
      </c>
    </row>
    <row r="62" spans="1:6" x14ac:dyDescent="0.2">
      <c r="A62" s="68" t="s">
        <v>136</v>
      </c>
      <c r="B62" s="8">
        <v>8000000.0000000037</v>
      </c>
      <c r="C62" s="8">
        <v>8000000.0000000037</v>
      </c>
      <c r="D62" s="8">
        <v>-2000000</v>
      </c>
      <c r="E62" s="8">
        <v>6000000</v>
      </c>
      <c r="F62" s="44">
        <v>0.24999999999999989</v>
      </c>
    </row>
    <row r="63" spans="1:6" x14ac:dyDescent="0.2">
      <c r="A63" s="68" t="s">
        <v>197</v>
      </c>
      <c r="B63" s="8">
        <v>0</v>
      </c>
      <c r="C63" s="8">
        <v>0</v>
      </c>
      <c r="D63" s="8">
        <v>813752.13</v>
      </c>
      <c r="E63" s="8">
        <v>813752.13</v>
      </c>
      <c r="F63" s="44">
        <v>0</v>
      </c>
    </row>
    <row r="64" spans="1:6" x14ac:dyDescent="0.2">
      <c r="A64" s="61" t="s">
        <v>138</v>
      </c>
      <c r="B64" s="60">
        <v>0</v>
      </c>
      <c r="C64" s="60">
        <v>0</v>
      </c>
      <c r="D64" s="60">
        <v>0</v>
      </c>
      <c r="E64" s="60">
        <v>0</v>
      </c>
      <c r="F64" s="63">
        <v>0</v>
      </c>
    </row>
    <row r="65" spans="1:6" x14ac:dyDescent="0.2">
      <c r="A65" s="68" t="s">
        <v>139</v>
      </c>
      <c r="B65" s="8">
        <v>0</v>
      </c>
      <c r="C65" s="8">
        <v>0</v>
      </c>
      <c r="D65" s="8">
        <v>0</v>
      </c>
      <c r="E65" s="8">
        <v>0</v>
      </c>
      <c r="F65" s="44">
        <v>0</v>
      </c>
    </row>
    <row r="66" spans="1:6" x14ac:dyDescent="0.2">
      <c r="A66" s="61" t="s">
        <v>143</v>
      </c>
      <c r="B66" s="60">
        <v>15000000</v>
      </c>
      <c r="C66" s="60">
        <v>15000000</v>
      </c>
      <c r="D66" s="60">
        <v>0</v>
      </c>
      <c r="E66" s="60">
        <v>15000000</v>
      </c>
      <c r="F66" s="63">
        <v>0</v>
      </c>
    </row>
    <row r="67" spans="1:6" x14ac:dyDescent="0.2">
      <c r="A67" s="68" t="s">
        <v>144</v>
      </c>
      <c r="B67" s="8">
        <v>15000000</v>
      </c>
      <c r="C67" s="8">
        <v>15000000</v>
      </c>
      <c r="D67" s="8">
        <v>0</v>
      </c>
      <c r="E67" s="8">
        <v>15000000</v>
      </c>
      <c r="F67" s="44">
        <v>0</v>
      </c>
    </row>
    <row r="68" spans="1:6" x14ac:dyDescent="0.2">
      <c r="A68" s="68" t="s">
        <v>146</v>
      </c>
      <c r="B68" s="8">
        <v>0</v>
      </c>
      <c r="C68" s="8">
        <v>0</v>
      </c>
      <c r="D68" s="8">
        <v>0</v>
      </c>
      <c r="E68" s="8">
        <v>0</v>
      </c>
      <c r="F68" s="44">
        <v>0</v>
      </c>
    </row>
    <row r="69" spans="1:6" x14ac:dyDescent="0.2">
      <c r="A69" s="61" t="s">
        <v>148</v>
      </c>
      <c r="B69" s="60">
        <v>58752742.739999995</v>
      </c>
      <c r="C69" s="60">
        <v>58752742.739999995</v>
      </c>
      <c r="D69" s="60">
        <v>-39518590.359999999</v>
      </c>
      <c r="E69" s="60">
        <v>19234152.379999999</v>
      </c>
      <c r="F69" s="63">
        <v>0.67262545571502286</v>
      </c>
    </row>
    <row r="70" spans="1:6" x14ac:dyDescent="0.2">
      <c r="A70" s="68" t="s">
        <v>149</v>
      </c>
      <c r="B70" s="8">
        <v>54593254.869999997</v>
      </c>
      <c r="C70" s="8">
        <v>54593254.869999997</v>
      </c>
      <c r="D70" s="8">
        <v>-39600636.329999998</v>
      </c>
      <c r="E70" s="8">
        <v>14992618.539999999</v>
      </c>
      <c r="F70" s="44">
        <v>0.72537599057427293</v>
      </c>
    </row>
    <row r="71" spans="1:6" x14ac:dyDescent="0.2">
      <c r="A71" s="68" t="s">
        <v>151</v>
      </c>
      <c r="B71" s="8">
        <v>435247.72</v>
      </c>
      <c r="C71" s="8">
        <v>435247.72</v>
      </c>
      <c r="D71" s="8">
        <v>-93925.57</v>
      </c>
      <c r="E71" s="8">
        <v>341322.14999999997</v>
      </c>
      <c r="F71" s="44">
        <v>0.21579795983767591</v>
      </c>
    </row>
    <row r="72" spans="1:6" x14ac:dyDescent="0.2">
      <c r="A72" s="68" t="s">
        <v>153</v>
      </c>
      <c r="B72" s="8">
        <v>3724240.15</v>
      </c>
      <c r="C72" s="8">
        <v>3724240.15</v>
      </c>
      <c r="D72" s="8">
        <v>175971.54</v>
      </c>
      <c r="E72" s="8">
        <v>3900211.69</v>
      </c>
      <c r="F72" s="44">
        <v>-4.7250320310305446E-2</v>
      </c>
    </row>
    <row r="73" spans="1:6" x14ac:dyDescent="0.2">
      <c r="A73" s="42" t="s">
        <v>188</v>
      </c>
      <c r="B73" s="9">
        <v>758923942.74000001</v>
      </c>
      <c r="C73" s="9">
        <v>758923942.74000001</v>
      </c>
      <c r="D73" s="9">
        <v>-146202910.44000003</v>
      </c>
      <c r="E73" s="9">
        <v>612721032.30000007</v>
      </c>
      <c r="F73" s="45">
        <v>0.19264500987036026</v>
      </c>
    </row>
    <row r="74" spans="1:6" ht="13.5" thickBot="1" x14ac:dyDescent="0.25">
      <c r="A74" s="42"/>
      <c r="B74" s="47"/>
      <c r="C74" s="9"/>
      <c r="D74" s="9"/>
      <c r="E74" s="45"/>
    </row>
    <row r="75" spans="1:6" ht="12.75" customHeight="1" x14ac:dyDescent="0.2">
      <c r="A75" s="87" t="s">
        <v>183</v>
      </c>
      <c r="B75" s="88"/>
      <c r="C75" s="88"/>
      <c r="D75" s="88"/>
      <c r="E75" s="88"/>
      <c r="F75" s="89"/>
    </row>
    <row r="76" spans="1:6" x14ac:dyDescent="0.2">
      <c r="A76" s="90"/>
      <c r="B76" s="91"/>
      <c r="C76" s="91"/>
      <c r="D76" s="91"/>
      <c r="E76" s="91"/>
      <c r="F76" s="92"/>
    </row>
    <row r="77" spans="1:6" ht="13.5" thickBot="1" x14ac:dyDescent="0.25">
      <c r="A77" s="93"/>
      <c r="B77" s="94"/>
      <c r="C77" s="94"/>
      <c r="D77" s="94"/>
      <c r="E77" s="94"/>
      <c r="F77" s="95"/>
    </row>
    <row r="78" spans="1:6" x14ac:dyDescent="0.2">
      <c r="B78" s="8"/>
      <c r="C78" s="8"/>
      <c r="D78" s="8"/>
      <c r="E78" s="8"/>
    </row>
    <row r="79" spans="1:6" ht="25.5" x14ac:dyDescent="0.2">
      <c r="A79" s="41" t="s">
        <v>195</v>
      </c>
      <c r="B79" s="48" t="s">
        <v>200</v>
      </c>
      <c r="C79" s="85" t="s">
        <v>202</v>
      </c>
      <c r="D79" s="48" t="s">
        <v>169</v>
      </c>
      <c r="E79" s="48" t="s">
        <v>178</v>
      </c>
      <c r="F79" s="44" t="s">
        <v>203</v>
      </c>
    </row>
    <row r="80" spans="1:6" x14ac:dyDescent="0.2">
      <c r="A80" s="7" t="s">
        <v>131</v>
      </c>
      <c r="B80" s="8"/>
      <c r="C80" s="8"/>
      <c r="D80" s="8"/>
      <c r="E80" s="8"/>
      <c r="F80" s="44"/>
    </row>
    <row r="81" spans="1:6" x14ac:dyDescent="0.2">
      <c r="A81" s="68" t="s">
        <v>132</v>
      </c>
      <c r="B81" s="8">
        <v>0</v>
      </c>
      <c r="C81" s="8">
        <v>0</v>
      </c>
      <c r="D81" s="8">
        <v>0</v>
      </c>
      <c r="E81" s="8">
        <v>0</v>
      </c>
      <c r="F81" s="44">
        <v>0</v>
      </c>
    </row>
    <row r="82" spans="1:6" x14ac:dyDescent="0.2">
      <c r="A82" s="68" t="s">
        <v>171</v>
      </c>
      <c r="B82" s="8">
        <v>31476996.879999999</v>
      </c>
      <c r="C82" s="8">
        <v>31476996.879999999</v>
      </c>
      <c r="D82" s="8">
        <v>-12055196.48</v>
      </c>
      <c r="E82" s="8">
        <v>19421800.399999999</v>
      </c>
      <c r="F82" s="44">
        <v>0.38298432744261213</v>
      </c>
    </row>
    <row r="83" spans="1:6" x14ac:dyDescent="0.2">
      <c r="A83" s="7" t="s">
        <v>138</v>
      </c>
      <c r="B83" s="8"/>
      <c r="C83" s="8"/>
      <c r="D83" s="8"/>
      <c r="E83" s="8"/>
      <c r="F83" s="44"/>
    </row>
    <row r="84" spans="1:6" x14ac:dyDescent="0.2">
      <c r="A84" s="68" t="s">
        <v>139</v>
      </c>
      <c r="B84" s="8">
        <v>145549191.55000001</v>
      </c>
      <c r="C84" s="8">
        <v>145549191.55000001</v>
      </c>
      <c r="D84" s="8">
        <v>-88994144.969999999</v>
      </c>
      <c r="E84" s="8">
        <v>56555046.579999998</v>
      </c>
      <c r="F84" s="44">
        <v>0.61143688963348275</v>
      </c>
    </row>
    <row r="85" spans="1:6" x14ac:dyDescent="0.2">
      <c r="A85" s="7" t="s">
        <v>143</v>
      </c>
      <c r="B85" s="8"/>
      <c r="C85" s="8"/>
      <c r="D85" s="8"/>
      <c r="E85" s="8"/>
      <c r="F85" s="44"/>
    </row>
    <row r="86" spans="1:6" x14ac:dyDescent="0.2">
      <c r="A86" s="68" t="s">
        <v>146</v>
      </c>
      <c r="B86" s="8">
        <v>98958210.820000008</v>
      </c>
      <c r="C86" s="8">
        <v>98958210.820000008</v>
      </c>
      <c r="D86" s="8">
        <v>-1163001.7199999997</v>
      </c>
      <c r="E86" s="8">
        <v>97795209.100000009</v>
      </c>
      <c r="F86" s="44">
        <v>1.1752452983567389E-2</v>
      </c>
    </row>
    <row r="87" spans="1:6" x14ac:dyDescent="0.2">
      <c r="A87" s="7" t="s">
        <v>148</v>
      </c>
      <c r="B87" s="8"/>
      <c r="C87" s="8"/>
      <c r="D87" s="8"/>
      <c r="E87" s="8"/>
      <c r="F87" s="44"/>
    </row>
    <row r="88" spans="1:6" x14ac:dyDescent="0.2">
      <c r="A88" s="68" t="s">
        <v>149</v>
      </c>
      <c r="B88" s="8">
        <v>0</v>
      </c>
      <c r="C88" s="8">
        <v>0</v>
      </c>
      <c r="D88" s="8">
        <v>0</v>
      </c>
      <c r="E88" s="8"/>
      <c r="F88" s="44">
        <v>0</v>
      </c>
    </row>
    <row r="89" spans="1:6" x14ac:dyDescent="0.2">
      <c r="A89" s="68" t="s">
        <v>151</v>
      </c>
      <c r="B89" s="8">
        <v>7617203.3700000001</v>
      </c>
      <c r="C89" s="8">
        <v>7617203.3700000001</v>
      </c>
      <c r="D89" s="8">
        <v>0</v>
      </c>
      <c r="E89" s="8">
        <v>7617203.3700000001</v>
      </c>
      <c r="F89" s="44">
        <v>0</v>
      </c>
    </row>
    <row r="90" spans="1:6" x14ac:dyDescent="0.2">
      <c r="A90" s="68" t="s">
        <v>153</v>
      </c>
      <c r="B90" s="8">
        <v>35179055.509999998</v>
      </c>
      <c r="C90" s="8">
        <v>35179055.509999998</v>
      </c>
      <c r="D90" s="8">
        <v>295275.98</v>
      </c>
      <c r="E90" s="8">
        <v>35474331.489999995</v>
      </c>
      <c r="F90" s="44">
        <v>-8.3935164182013019E-3</v>
      </c>
    </row>
    <row r="91" spans="1:6" x14ac:dyDescent="0.2">
      <c r="A91" s="42" t="s">
        <v>187</v>
      </c>
      <c r="B91" s="9">
        <v>318780658.13</v>
      </c>
      <c r="C91" s="9">
        <v>318780658.13</v>
      </c>
      <c r="D91" s="9">
        <v>-101917067.19</v>
      </c>
      <c r="E91" s="9">
        <v>216863590.94</v>
      </c>
      <c r="F91" s="45">
        <v>0.31970906825983719</v>
      </c>
    </row>
    <row r="92" spans="1:6" x14ac:dyDescent="0.2">
      <c r="B92" s="8"/>
      <c r="C92" s="8"/>
      <c r="D92" s="8"/>
    </row>
    <row r="93" spans="1:6" ht="16.5" thickBot="1" x14ac:dyDescent="0.25">
      <c r="A93" s="56" t="s">
        <v>186</v>
      </c>
      <c r="B93" s="65">
        <f>+GETPIVOTDATA(" Asignación inicial ",$A$5)+GETPIVOTDATA("Asignación inicial ",$A$79)</f>
        <v>1077704600.8699999</v>
      </c>
      <c r="C93" s="65">
        <f>+GETPIVOTDATA("  Codificado Actual",$A$5)+GETPIVOTDATA("  Codificado Actual",$A$79)</f>
        <v>1077704600.8699999</v>
      </c>
      <c r="D93" s="65">
        <f>+GETPIVOTDATA(" Reformas",$A$79)+GETPIVOTDATA(" Reformas",$A$5)</f>
        <v>-248119977.63000003</v>
      </c>
      <c r="E93" s="65">
        <f>+GETPIVOTDATA(" Codificado con Reforma",$A$79)+GETPIVOTDATA(" Codificado con Reforma",$A$5)</f>
        <v>829584623.24000001</v>
      </c>
      <c r="F93" s="78">
        <f>+D93*(-1)/B93</f>
        <v>0.2302300439561081</v>
      </c>
    </row>
    <row r="94" spans="1:6" ht="13.5" thickTop="1" x14ac:dyDescent="0.2"/>
  </sheetData>
  <mergeCells count="2">
    <mergeCell ref="A1:F3"/>
    <mergeCell ref="A75:F77"/>
  </mergeCell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J122" sqref="J122"/>
    </sheetView>
  </sheetViews>
  <sheetFormatPr baseColWidth="10" defaultRowHeight="12.75" x14ac:dyDescent="0.2"/>
  <cols>
    <col min="1" max="1" width="51.5703125" customWidth="1"/>
    <col min="2" max="2" width="18.42578125" customWidth="1"/>
    <col min="3" max="3" width="18.28515625" customWidth="1"/>
    <col min="4" max="4" width="13.7109375" bestFit="1" customWidth="1"/>
    <col min="5" max="5" width="7.5703125" customWidth="1"/>
    <col min="6" max="6" width="13.7109375" bestFit="1" customWidth="1"/>
    <col min="7" max="7" width="7.5703125" customWidth="1"/>
  </cols>
  <sheetData>
    <row r="1" spans="1:7" ht="12.75" customHeight="1" x14ac:dyDescent="0.2">
      <c r="A1" s="87" t="s">
        <v>210</v>
      </c>
      <c r="B1" s="88"/>
      <c r="C1" s="88"/>
      <c r="D1" s="88"/>
      <c r="E1" s="88"/>
      <c r="F1" s="88"/>
      <c r="G1" s="89"/>
    </row>
    <row r="2" spans="1:7" x14ac:dyDescent="0.2">
      <c r="A2" s="90"/>
      <c r="B2" s="91"/>
      <c r="C2" s="91"/>
      <c r="D2" s="91"/>
      <c r="E2" s="91"/>
      <c r="F2" s="91"/>
      <c r="G2" s="92"/>
    </row>
    <row r="3" spans="1:7" ht="13.5" thickBot="1" x14ac:dyDescent="0.25">
      <c r="A3" s="93"/>
      <c r="B3" s="94"/>
      <c r="C3" s="94"/>
      <c r="D3" s="94"/>
      <c r="E3" s="94"/>
      <c r="F3" s="94"/>
      <c r="G3" s="95"/>
    </row>
    <row r="4" spans="1:7" x14ac:dyDescent="0.2">
      <c r="B4" s="8"/>
      <c r="C4" s="8"/>
      <c r="D4" s="8"/>
      <c r="E4" s="8"/>
      <c r="F4" s="8"/>
    </row>
    <row r="5" spans="1:7" ht="25.5" x14ac:dyDescent="0.2">
      <c r="A5" s="41" t="s">
        <v>177</v>
      </c>
      <c r="B5" s="85" t="s">
        <v>201</v>
      </c>
      <c r="C5" s="85" t="s">
        <v>202</v>
      </c>
      <c r="D5" s="10" t="s">
        <v>175</v>
      </c>
      <c r="E5" s="46" t="s">
        <v>204</v>
      </c>
      <c r="F5" s="10" t="s">
        <v>176</v>
      </c>
      <c r="G5" s="46" t="s">
        <v>205</v>
      </c>
    </row>
    <row r="6" spans="1:7" x14ac:dyDescent="0.2">
      <c r="A6" s="61" t="s">
        <v>2</v>
      </c>
      <c r="B6" s="59">
        <v>209608000</v>
      </c>
      <c r="C6" s="59">
        <v>209608000</v>
      </c>
      <c r="D6" s="59">
        <v>132909178.23</v>
      </c>
      <c r="E6" s="62">
        <v>0.63408447306400517</v>
      </c>
      <c r="F6" s="59">
        <v>132909178.23</v>
      </c>
      <c r="G6" s="62">
        <v>0.63408447306400517</v>
      </c>
    </row>
    <row r="7" spans="1:7" x14ac:dyDescent="0.2">
      <c r="A7" s="61" t="s">
        <v>26</v>
      </c>
      <c r="B7" s="60">
        <v>66550000</v>
      </c>
      <c r="C7" s="60">
        <v>66550000</v>
      </c>
      <c r="D7" s="60">
        <v>41669337.019999996</v>
      </c>
      <c r="E7" s="63">
        <v>0.62613579293764077</v>
      </c>
      <c r="F7" s="60">
        <v>41669337.019999996</v>
      </c>
      <c r="G7" s="63">
        <v>0.62613579293764077</v>
      </c>
    </row>
    <row r="8" spans="1:7" x14ac:dyDescent="0.2">
      <c r="A8" s="61" t="s">
        <v>64</v>
      </c>
      <c r="B8" s="60">
        <v>1800000</v>
      </c>
      <c r="C8" s="60">
        <v>1800000</v>
      </c>
      <c r="D8" s="60">
        <v>757834.62</v>
      </c>
      <c r="E8" s="63">
        <v>0.42101923333333335</v>
      </c>
      <c r="F8" s="60">
        <v>757834.62</v>
      </c>
      <c r="G8" s="63">
        <v>0.42101923333333335</v>
      </c>
    </row>
    <row r="9" spans="1:7" x14ac:dyDescent="0.2">
      <c r="A9" s="61" t="s">
        <v>69</v>
      </c>
      <c r="B9" s="60">
        <v>49474200</v>
      </c>
      <c r="C9" s="60">
        <v>49474200</v>
      </c>
      <c r="D9" s="60">
        <v>25803806.850000001</v>
      </c>
      <c r="E9" s="63">
        <v>0.52156087112070537</v>
      </c>
      <c r="F9" s="60">
        <v>25778431.620000001</v>
      </c>
      <c r="G9" s="63">
        <v>0.52104797288283589</v>
      </c>
    </row>
    <row r="10" spans="1:7" x14ac:dyDescent="0.2">
      <c r="A10" s="61" t="s">
        <v>106</v>
      </c>
      <c r="B10" s="60">
        <v>2739000</v>
      </c>
      <c r="C10" s="60">
        <v>2739000</v>
      </c>
      <c r="D10" s="60">
        <v>1276994.4900000002</v>
      </c>
      <c r="E10" s="63">
        <v>0.46622653888280402</v>
      </c>
      <c r="F10" s="60">
        <v>1162358.9999999998</v>
      </c>
      <c r="G10" s="63">
        <v>0.42437349397590352</v>
      </c>
    </row>
    <row r="11" spans="1:7" x14ac:dyDescent="0.2">
      <c r="A11" s="61" t="s">
        <v>124</v>
      </c>
      <c r="B11" s="60">
        <v>0</v>
      </c>
      <c r="C11" s="60">
        <v>0</v>
      </c>
      <c r="D11" s="60">
        <v>153995.85999999999</v>
      </c>
      <c r="E11" s="63">
        <v>0</v>
      </c>
      <c r="F11" s="60">
        <v>153995.85999999999</v>
      </c>
      <c r="G11" s="63">
        <v>0</v>
      </c>
    </row>
    <row r="12" spans="1:7" x14ac:dyDescent="0.2">
      <c r="A12" s="61" t="s">
        <v>131</v>
      </c>
      <c r="B12" s="60">
        <v>355000000</v>
      </c>
      <c r="C12" s="60">
        <v>355000000</v>
      </c>
      <c r="D12" s="60">
        <v>173102722.43999997</v>
      </c>
      <c r="E12" s="63">
        <v>0.48761330264788721</v>
      </c>
      <c r="F12" s="60">
        <v>160751589.06</v>
      </c>
      <c r="G12" s="63">
        <v>0.45282137763380281</v>
      </c>
    </row>
    <row r="13" spans="1:7" x14ac:dyDescent="0.2">
      <c r="A13" s="61" t="s">
        <v>138</v>
      </c>
      <c r="B13" s="60">
        <v>0</v>
      </c>
      <c r="C13" s="60">
        <v>0</v>
      </c>
      <c r="D13" s="60">
        <v>0</v>
      </c>
      <c r="E13" s="63">
        <v>0</v>
      </c>
      <c r="F13" s="60">
        <v>0</v>
      </c>
      <c r="G13" s="63">
        <v>0</v>
      </c>
    </row>
    <row r="14" spans="1:7" x14ac:dyDescent="0.2">
      <c r="A14" s="61" t="s">
        <v>143</v>
      </c>
      <c r="B14" s="60">
        <v>15000000</v>
      </c>
      <c r="C14" s="60">
        <v>15000000</v>
      </c>
      <c r="D14" s="60">
        <v>0</v>
      </c>
      <c r="E14" s="63">
        <v>0</v>
      </c>
      <c r="F14" s="60">
        <v>0</v>
      </c>
      <c r="G14" s="63">
        <v>0</v>
      </c>
    </row>
    <row r="15" spans="1:7" x14ac:dyDescent="0.2">
      <c r="A15" s="61" t="s">
        <v>148</v>
      </c>
      <c r="B15" s="60">
        <v>58752742.739999995</v>
      </c>
      <c r="C15" s="60">
        <v>58752742.739999995</v>
      </c>
      <c r="D15" s="60">
        <v>0</v>
      </c>
      <c r="E15" s="63">
        <v>0</v>
      </c>
      <c r="F15" s="60">
        <v>0</v>
      </c>
      <c r="G15" s="63">
        <v>0</v>
      </c>
    </row>
    <row r="16" spans="1:7" x14ac:dyDescent="0.2">
      <c r="A16" s="42" t="s">
        <v>188</v>
      </c>
      <c r="B16" s="9">
        <v>758923942.74000001</v>
      </c>
      <c r="C16" s="9">
        <v>758923942.74000001</v>
      </c>
      <c r="D16" s="9">
        <v>375673869.50999999</v>
      </c>
      <c r="E16" s="45">
        <v>0.49500858828313737</v>
      </c>
      <c r="F16" s="9">
        <v>363182725.41000003</v>
      </c>
      <c r="G16" s="45">
        <v>0.47854956861523462</v>
      </c>
    </row>
    <row r="18" spans="1:7" ht="13.5" thickBot="1" x14ac:dyDescent="0.25"/>
    <row r="19" spans="1:7" ht="12.75" customHeight="1" x14ac:dyDescent="0.2">
      <c r="A19" s="87" t="s">
        <v>211</v>
      </c>
      <c r="B19" s="88"/>
      <c r="C19" s="88"/>
      <c r="D19" s="88"/>
      <c r="E19" s="88"/>
      <c r="F19" s="88"/>
      <c r="G19" s="89"/>
    </row>
    <row r="20" spans="1:7" x14ac:dyDescent="0.2">
      <c r="A20" s="90"/>
      <c r="B20" s="91"/>
      <c r="C20" s="91"/>
      <c r="D20" s="91"/>
      <c r="E20" s="91"/>
      <c r="F20" s="91"/>
      <c r="G20" s="92"/>
    </row>
    <row r="21" spans="1:7" ht="13.5" thickBot="1" x14ac:dyDescent="0.25">
      <c r="A21" s="93"/>
      <c r="B21" s="94"/>
      <c r="C21" s="94"/>
      <c r="D21" s="94"/>
      <c r="E21" s="94"/>
      <c r="F21" s="94"/>
      <c r="G21" s="95"/>
    </row>
    <row r="22" spans="1:7" x14ac:dyDescent="0.2">
      <c r="B22" s="8"/>
      <c r="C22" s="8"/>
      <c r="D22" s="8"/>
      <c r="E22" s="8"/>
      <c r="F22" s="44"/>
    </row>
    <row r="23" spans="1:7" ht="25.5" x14ac:dyDescent="0.2">
      <c r="A23" s="41" t="s">
        <v>181</v>
      </c>
      <c r="B23" s="48" t="s">
        <v>200</v>
      </c>
      <c r="C23" s="85" t="s">
        <v>202</v>
      </c>
      <c r="D23" s="48" t="s">
        <v>175</v>
      </c>
      <c r="E23" s="48" t="s">
        <v>204</v>
      </c>
      <c r="F23" s="48" t="s">
        <v>176</v>
      </c>
      <c r="G23" s="48" t="s">
        <v>205</v>
      </c>
    </row>
    <row r="24" spans="1:7" x14ac:dyDescent="0.2">
      <c r="A24" s="7" t="s">
        <v>131</v>
      </c>
      <c r="B24" s="8">
        <v>31476996.879999999</v>
      </c>
      <c r="C24" s="8">
        <v>31476996.879999999</v>
      </c>
      <c r="D24" s="8">
        <v>3089414.01</v>
      </c>
      <c r="E24" s="44">
        <v>9.8148308803975071E-2</v>
      </c>
      <c r="F24" s="8">
        <v>0</v>
      </c>
      <c r="G24" s="44">
        <v>0</v>
      </c>
    </row>
    <row r="25" spans="1:7" x14ac:dyDescent="0.2">
      <c r="A25" s="7" t="s">
        <v>138</v>
      </c>
      <c r="B25" s="8">
        <v>145549191.55000001</v>
      </c>
      <c r="C25" s="8">
        <v>145549191.55000001</v>
      </c>
      <c r="D25" s="8">
        <v>32863776</v>
      </c>
      <c r="E25" s="44">
        <v>0.22579153927289539</v>
      </c>
      <c r="F25" s="8">
        <v>32863776</v>
      </c>
      <c r="G25" s="44">
        <v>0.22579153927289539</v>
      </c>
    </row>
    <row r="26" spans="1:7" x14ac:dyDescent="0.2">
      <c r="A26" s="7" t="s">
        <v>143</v>
      </c>
      <c r="B26" s="8">
        <v>98958210.820000008</v>
      </c>
      <c r="C26" s="8">
        <v>98958210.820000008</v>
      </c>
      <c r="D26" s="8">
        <v>0</v>
      </c>
      <c r="E26" s="44">
        <v>0</v>
      </c>
      <c r="F26" s="8">
        <v>0</v>
      </c>
      <c r="G26" s="44">
        <v>0</v>
      </c>
    </row>
    <row r="27" spans="1:7" x14ac:dyDescent="0.2">
      <c r="A27" s="7" t="s">
        <v>148</v>
      </c>
      <c r="B27" s="8">
        <v>42796258.879999995</v>
      </c>
      <c r="C27" s="8">
        <v>42796258.879999995</v>
      </c>
      <c r="D27" s="8">
        <v>0</v>
      </c>
      <c r="E27" s="44">
        <v>0</v>
      </c>
      <c r="F27" s="8">
        <v>0</v>
      </c>
      <c r="G27" s="44">
        <v>0</v>
      </c>
    </row>
    <row r="28" spans="1:7" x14ac:dyDescent="0.2">
      <c r="A28" s="42" t="s">
        <v>187</v>
      </c>
      <c r="B28" s="9">
        <v>318780658.13</v>
      </c>
      <c r="C28" s="9">
        <v>318780658.13</v>
      </c>
      <c r="D28" s="9">
        <v>35953190.009999998</v>
      </c>
      <c r="E28" s="45">
        <v>0.11278347381834611</v>
      </c>
      <c r="F28" s="9">
        <v>32863776</v>
      </c>
      <c r="G28" s="45">
        <v>0.10309212670800756</v>
      </c>
    </row>
    <row r="30" spans="1:7" s="56" customFormat="1" ht="16.5" thickBot="1" x14ac:dyDescent="0.25">
      <c r="A30" s="56" t="s">
        <v>186</v>
      </c>
      <c r="B30" s="56" t="e">
        <f>+GETPIVOTDATA("Asignación inicial / Codificado Actual",$A$23)+GETPIVOTDATA(" Asignación inicial / Codificado Actual",$A$5)</f>
        <v>#REF!</v>
      </c>
      <c r="C30" s="56">
        <f>+GETPIVOTDATA(" Devengado",$A$23)+GETPIVOTDATA(" Devengado",$A$5)</f>
        <v>411627059.51999998</v>
      </c>
      <c r="D30" s="57" t="e">
        <f>+C30/B30</f>
        <v>#REF!</v>
      </c>
      <c r="E30" s="56">
        <f>+GETPIVOTDATA(" Recaudado",$A$23)+GETPIVOTDATA(" Recaudado",$A$5)</f>
        <v>396046501.41000003</v>
      </c>
      <c r="F30" s="57" t="e">
        <f>+E30/B30</f>
        <v>#REF!</v>
      </c>
    </row>
    <row r="31" spans="1:7" ht="13.5" thickTop="1" x14ac:dyDescent="0.2"/>
  </sheetData>
  <mergeCells count="2">
    <mergeCell ref="A19:G21"/>
    <mergeCell ref="A1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9" workbookViewId="0">
      <selection activeCell="J122" sqref="J122"/>
    </sheetView>
  </sheetViews>
  <sheetFormatPr baseColWidth="10" defaultRowHeight="12.75" x14ac:dyDescent="0.2"/>
  <cols>
    <col min="1" max="1" width="51.5703125" customWidth="1"/>
    <col min="2" max="2" width="18.42578125" customWidth="1"/>
    <col min="3" max="3" width="18.28515625" customWidth="1"/>
    <col min="4" max="4" width="14.28515625" customWidth="1"/>
    <col min="5" max="5" width="13.7109375" customWidth="1"/>
    <col min="6" max="6" width="13.140625" customWidth="1"/>
    <col min="7" max="7" width="14.85546875" bestFit="1" customWidth="1"/>
    <col min="8" max="9" width="13.7109375" bestFit="1" customWidth="1"/>
  </cols>
  <sheetData>
    <row r="1" spans="1:9" ht="12.75" customHeight="1" x14ac:dyDescent="0.2">
      <c r="A1" s="87" t="s">
        <v>180</v>
      </c>
      <c r="B1" s="88"/>
      <c r="C1" s="88"/>
      <c r="D1" s="88"/>
      <c r="E1" s="88"/>
      <c r="F1" s="89"/>
    </row>
    <row r="2" spans="1:9" x14ac:dyDescent="0.2">
      <c r="A2" s="90"/>
      <c r="B2" s="91"/>
      <c r="C2" s="91"/>
      <c r="D2" s="91"/>
      <c r="E2" s="91"/>
      <c r="F2" s="92"/>
    </row>
    <row r="3" spans="1:9" ht="13.5" thickBot="1" x14ac:dyDescent="0.25">
      <c r="A3" s="93"/>
      <c r="B3" s="94"/>
      <c r="C3" s="94"/>
      <c r="D3" s="94"/>
      <c r="E3" s="94"/>
      <c r="F3" s="95"/>
    </row>
    <row r="4" spans="1:9" x14ac:dyDescent="0.2">
      <c r="B4" s="8"/>
      <c r="C4" s="8"/>
      <c r="D4" s="8"/>
      <c r="E4" s="50"/>
    </row>
    <row r="5" spans="1:9" ht="25.5" x14ac:dyDescent="0.2">
      <c r="A5" s="41" t="s">
        <v>177</v>
      </c>
      <c r="B5" s="85" t="s">
        <v>201</v>
      </c>
      <c r="C5" s="85" t="s">
        <v>202</v>
      </c>
      <c r="D5" s="10" t="s">
        <v>169</v>
      </c>
      <c r="E5" s="46" t="s">
        <v>178</v>
      </c>
      <c r="F5" s="67" t="s">
        <v>185</v>
      </c>
    </row>
    <row r="6" spans="1:9" x14ac:dyDescent="0.2">
      <c r="A6" s="61" t="s">
        <v>2</v>
      </c>
      <c r="B6" s="59">
        <v>209608000</v>
      </c>
      <c r="C6" s="59">
        <v>209608000</v>
      </c>
      <c r="D6" s="59">
        <v>-41428745.160000004</v>
      </c>
      <c r="E6" s="59">
        <v>168179254.84000003</v>
      </c>
      <c r="F6" s="62">
        <v>0.19764868306553188</v>
      </c>
      <c r="G6" s="15">
        <f>+GETPIVOTDATA(" Codificado con Reforma",$A$5,"Partida - Descripción","11 IMPUESTOS")+GETPIVOTDATA(" Codificado con Reforma",$A$5,"Partida - Descripción","13 TASAS Y CONTRIBUCIONES")+GETPIVOTDATA(" Codificado con Reforma",$A$5,"Partida - Descripción","14 VENTA DE BIENES Y SERVICIOS")+GETPIVOTDATA(" Codificado con Reforma",$A$5,"Partida - Descripción","17 RENTAS DE INVERSIONES Y MULTAS")+GETPIVOTDATA(" Codificado con Reforma",$A$5,"Partida - Descripción","19 OTROS INGRESOS")+GETPIVOTDATA(" Codificado con Reforma",$A$5,"Partida - Descripción","24 VENTA DE ACTIVOS NO FINANCIEROS")+GETPIVOTDATA(" Codificado con Reforma",$A$5,"Partida - Descripción","37 SALDOS DISPONIBLES")+GETPIVOTDATA(" Codificado con Reforma",$A$5,"Partida - Descripción","38 CUENTAS PENDIENTES POR COBRAR")</f>
        <v>294846832.60000002</v>
      </c>
      <c r="H6" s="8">
        <v>294067329.86000001</v>
      </c>
      <c r="I6" s="8">
        <f>+G6-H6</f>
        <v>779502.74000000954</v>
      </c>
    </row>
    <row r="7" spans="1:9" x14ac:dyDescent="0.2">
      <c r="A7" s="61" t="s">
        <v>26</v>
      </c>
      <c r="B7" s="60">
        <v>66550000</v>
      </c>
      <c r="C7" s="60">
        <v>66550000</v>
      </c>
      <c r="D7" s="60">
        <v>-12994801.720000001</v>
      </c>
      <c r="E7" s="60">
        <v>53555198.280000001</v>
      </c>
      <c r="F7" s="63">
        <v>0.19526373734034561</v>
      </c>
      <c r="G7" s="15">
        <f>+GETPIVOTDATA(" Codificado con Reforma",$A$5,"Partida - Descripción","28 TRANSFERENCIAS Y DONACIONES DE CAPITAL E INVERS")</f>
        <v>317874199.69999999</v>
      </c>
      <c r="H7" s="8">
        <v>317060447.56999999</v>
      </c>
      <c r="I7" s="8">
        <f>+G7-H7</f>
        <v>813752.12999999523</v>
      </c>
    </row>
    <row r="8" spans="1:9" x14ac:dyDescent="0.2">
      <c r="A8" s="61" t="s">
        <v>64</v>
      </c>
      <c r="B8" s="60">
        <v>1800000</v>
      </c>
      <c r="C8" s="60">
        <v>1800000</v>
      </c>
      <c r="D8" s="60">
        <v>-796551.85</v>
      </c>
      <c r="E8" s="60">
        <v>1003448.15</v>
      </c>
      <c r="F8" s="63">
        <v>0.44252880555555552</v>
      </c>
      <c r="G8" s="69">
        <f>SUM(G6:G7)</f>
        <v>612721032.29999995</v>
      </c>
      <c r="H8" s="8">
        <f>+H6+H7</f>
        <v>611127777.43000007</v>
      </c>
    </row>
    <row r="9" spans="1:9" x14ac:dyDescent="0.2">
      <c r="A9" s="61" t="s">
        <v>69</v>
      </c>
      <c r="B9" s="60">
        <v>49474200</v>
      </c>
      <c r="C9" s="60">
        <v>49474200</v>
      </c>
      <c r="D9" s="60">
        <v>-12947242.779999999</v>
      </c>
      <c r="E9" s="60">
        <v>36526957.219999999</v>
      </c>
      <c r="F9" s="63">
        <v>0.26169685977741936</v>
      </c>
      <c r="H9" s="8">
        <f>+G8-H8</f>
        <v>1593254.8699998856</v>
      </c>
      <c r="I9" s="8">
        <f>SUM(I6:I8)</f>
        <v>1593254.8700000048</v>
      </c>
    </row>
    <row r="10" spans="1:9" x14ac:dyDescent="0.2">
      <c r="A10" s="61" t="s">
        <v>106</v>
      </c>
      <c r="B10" s="60">
        <v>2739000</v>
      </c>
      <c r="C10" s="60">
        <v>2739000</v>
      </c>
      <c r="D10" s="60">
        <v>-1683491.29</v>
      </c>
      <c r="E10" s="60">
        <v>1055508.71</v>
      </c>
      <c r="F10" s="63">
        <v>0.61463719970792263</v>
      </c>
    </row>
    <row r="11" spans="1:9" x14ac:dyDescent="0.2">
      <c r="A11" s="61" t="s">
        <v>124</v>
      </c>
      <c r="B11" s="60">
        <v>0</v>
      </c>
      <c r="C11" s="60">
        <v>0</v>
      </c>
      <c r="D11" s="60">
        <v>292313.02</v>
      </c>
      <c r="E11" s="60">
        <v>292313.02</v>
      </c>
      <c r="F11" s="63">
        <v>0</v>
      </c>
      <c r="G11" s="8">
        <v>612721032.29999995</v>
      </c>
    </row>
    <row r="12" spans="1:9" x14ac:dyDescent="0.2">
      <c r="A12" s="61" t="s">
        <v>131</v>
      </c>
      <c r="B12" s="60">
        <v>355000000</v>
      </c>
      <c r="C12" s="60">
        <v>355000000</v>
      </c>
      <c r="D12" s="60">
        <v>-37125800.299999997</v>
      </c>
      <c r="E12" s="60">
        <v>317874199.69999999</v>
      </c>
      <c r="F12" s="63">
        <v>0.10457971915492957</v>
      </c>
      <c r="G12" s="64">
        <v>611127777.42999995</v>
      </c>
    </row>
    <row r="13" spans="1:9" x14ac:dyDescent="0.2">
      <c r="A13" s="61" t="s">
        <v>138</v>
      </c>
      <c r="B13" s="60">
        <v>0</v>
      </c>
      <c r="C13" s="60">
        <v>0</v>
      </c>
      <c r="D13" s="60">
        <v>0</v>
      </c>
      <c r="E13" s="60">
        <v>0</v>
      </c>
      <c r="F13" s="63">
        <v>0</v>
      </c>
      <c r="G13" s="8">
        <f>+G12-G11</f>
        <v>-1593254.8700000048</v>
      </c>
    </row>
    <row r="14" spans="1:9" x14ac:dyDescent="0.2">
      <c r="A14" s="61" t="s">
        <v>143</v>
      </c>
      <c r="B14" s="60">
        <v>15000000</v>
      </c>
      <c r="C14" s="60">
        <v>15000000</v>
      </c>
      <c r="D14" s="60">
        <v>0</v>
      </c>
      <c r="E14" s="60">
        <v>15000000</v>
      </c>
      <c r="F14" s="63">
        <v>0</v>
      </c>
    </row>
    <row r="15" spans="1:9" x14ac:dyDescent="0.2">
      <c r="A15" s="61" t="s">
        <v>148</v>
      </c>
      <c r="B15" s="60">
        <v>58752742.739999995</v>
      </c>
      <c r="C15" s="60">
        <v>58752742.739999995</v>
      </c>
      <c r="D15" s="60">
        <v>-39518590.359999999</v>
      </c>
      <c r="E15" s="60">
        <v>19234152.379999999</v>
      </c>
      <c r="F15" s="63">
        <v>0.67262545571502286</v>
      </c>
    </row>
    <row r="16" spans="1:9" x14ac:dyDescent="0.2">
      <c r="A16" s="42" t="s">
        <v>188</v>
      </c>
      <c r="B16" s="9">
        <v>758923942.74000001</v>
      </c>
      <c r="C16" s="9">
        <v>758923942.74000001</v>
      </c>
      <c r="D16" s="9">
        <v>-146202910.44</v>
      </c>
      <c r="E16" s="9">
        <v>612721032.30000007</v>
      </c>
      <c r="F16" s="45">
        <v>0.19264500987036026</v>
      </c>
    </row>
    <row r="20" spans="1:6" ht="13.5" thickBot="1" x14ac:dyDescent="0.25"/>
    <row r="21" spans="1:6" x14ac:dyDescent="0.2">
      <c r="A21" s="87" t="s">
        <v>208</v>
      </c>
      <c r="B21" s="88"/>
      <c r="C21" s="88"/>
      <c r="D21" s="88"/>
      <c r="E21" s="88"/>
      <c r="F21" s="89"/>
    </row>
    <row r="22" spans="1:6" x14ac:dyDescent="0.2">
      <c r="A22" s="90"/>
      <c r="B22" s="91"/>
      <c r="C22" s="91"/>
      <c r="D22" s="91"/>
      <c r="E22" s="91"/>
      <c r="F22" s="92"/>
    </row>
    <row r="23" spans="1:6" ht="25.5" customHeight="1" thickBot="1" x14ac:dyDescent="0.25">
      <c r="A23" s="93"/>
      <c r="B23" s="94"/>
      <c r="C23" s="94"/>
      <c r="D23" s="94"/>
      <c r="E23" s="94"/>
      <c r="F23" s="95"/>
    </row>
    <row r="24" spans="1:6" x14ac:dyDescent="0.2">
      <c r="B24" s="8"/>
      <c r="C24" s="8"/>
      <c r="D24" s="8"/>
      <c r="E24" s="8"/>
    </row>
    <row r="25" spans="1:6" ht="25.5" x14ac:dyDescent="0.2">
      <c r="A25" s="41" t="s">
        <v>209</v>
      </c>
      <c r="B25" s="48" t="s">
        <v>200</v>
      </c>
      <c r="C25" s="85" t="s">
        <v>202</v>
      </c>
      <c r="D25" s="48" t="s">
        <v>169</v>
      </c>
      <c r="E25" s="48" t="s">
        <v>178</v>
      </c>
      <c r="F25" s="67" t="s">
        <v>203</v>
      </c>
    </row>
    <row r="26" spans="1:6" x14ac:dyDescent="0.2">
      <c r="A26" s="7" t="s">
        <v>131</v>
      </c>
      <c r="B26" s="8">
        <v>31476996.879999999</v>
      </c>
      <c r="C26" s="8">
        <v>31476996.879999999</v>
      </c>
      <c r="D26" s="8">
        <v>-12055196.48</v>
      </c>
      <c r="E26" s="8">
        <v>19421800.399999999</v>
      </c>
      <c r="F26" s="44">
        <v>0.38298432744261213</v>
      </c>
    </row>
    <row r="27" spans="1:6" x14ac:dyDescent="0.2">
      <c r="A27" s="7" t="s">
        <v>138</v>
      </c>
      <c r="B27" s="8">
        <v>145549191.55000001</v>
      </c>
      <c r="C27" s="8">
        <v>145549191.55000001</v>
      </c>
      <c r="D27" s="8">
        <v>-88994144.969999999</v>
      </c>
      <c r="E27" s="8">
        <v>56555046.579999998</v>
      </c>
      <c r="F27" s="44">
        <v>0.61143688963348275</v>
      </c>
    </row>
    <row r="28" spans="1:6" x14ac:dyDescent="0.2">
      <c r="A28" s="7" t="s">
        <v>143</v>
      </c>
      <c r="B28" s="8">
        <v>98958210.820000008</v>
      </c>
      <c r="C28" s="8">
        <v>98958210.820000008</v>
      </c>
      <c r="D28" s="8">
        <v>-1163001.7199999997</v>
      </c>
      <c r="E28" s="8">
        <v>97795209.100000009</v>
      </c>
      <c r="F28" s="44">
        <v>1.1752452983567389E-2</v>
      </c>
    </row>
    <row r="29" spans="1:6" x14ac:dyDescent="0.2">
      <c r="A29" s="7" t="s">
        <v>148</v>
      </c>
      <c r="B29" s="8">
        <v>42796258.879999995</v>
      </c>
      <c r="C29" s="8">
        <v>42796258.879999995</v>
      </c>
      <c r="D29" s="8">
        <v>295275.98</v>
      </c>
      <c r="E29" s="8">
        <v>43091534.859999999</v>
      </c>
      <c r="F29" s="44">
        <v>-6.8995745826276305E-3</v>
      </c>
    </row>
    <row r="30" spans="1:6" x14ac:dyDescent="0.2">
      <c r="A30" s="42" t="s">
        <v>187</v>
      </c>
      <c r="B30" s="9">
        <v>318780658.13</v>
      </c>
      <c r="C30" s="9">
        <v>318780658.13</v>
      </c>
      <c r="D30" s="9">
        <v>-101917067.19</v>
      </c>
      <c r="E30" s="9">
        <v>216863590.94</v>
      </c>
      <c r="F30" s="45">
        <v>0.31970906825983719</v>
      </c>
    </row>
    <row r="31" spans="1:6" x14ac:dyDescent="0.2">
      <c r="B31" s="8"/>
      <c r="C31" s="8"/>
      <c r="D31" s="8"/>
    </row>
    <row r="32" spans="1:6" ht="16.5" thickBot="1" x14ac:dyDescent="0.25">
      <c r="A32" s="56" t="s">
        <v>186</v>
      </c>
      <c r="B32" s="65" t="e">
        <f>+GETPIVOTDATA("Asignación inicial / Codificado Actual",$A$25)+GETPIVOTDATA(" Asignación inicial / Codificado Actual",$A$5)</f>
        <v>#REF!</v>
      </c>
      <c r="C32" s="65">
        <f>+GETPIVOTDATA(" Reformas",$A$25)+GETPIVOTDATA(" Reformas",$A$5)</f>
        <v>-248119977.63</v>
      </c>
      <c r="D32" s="65">
        <f>+GETPIVOTDATA(" Codificado con Reforma",$A$25)+GETPIVOTDATA(" Codificado con Reforma",$A$5)</f>
        <v>829584623.24000001</v>
      </c>
      <c r="E32" s="57" t="e">
        <f>+C32*(-1)/B32</f>
        <v>#REF!</v>
      </c>
    </row>
    <row r="33" ht="13.5" thickTop="1" x14ac:dyDescent="0.2"/>
  </sheetData>
  <mergeCells count="2">
    <mergeCell ref="A21:F23"/>
    <mergeCell ref="A1:F3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topLeftCell="E1" workbookViewId="0">
      <pane ySplit="1" topLeftCell="A72" activePane="bottomLeft" state="frozen"/>
      <selection activeCell="J122" sqref="J122"/>
      <selection pane="bottomLeft" activeCell="J122" sqref="J122"/>
    </sheetView>
  </sheetViews>
  <sheetFormatPr baseColWidth="10" defaultColWidth="9.140625" defaultRowHeight="12.75" x14ac:dyDescent="0.2"/>
  <cols>
    <col min="1" max="1" width="42" bestFit="1" customWidth="1"/>
    <col min="2" max="2" width="10" bestFit="1" customWidth="1"/>
    <col min="3" max="3" width="52" bestFit="1" customWidth="1"/>
    <col min="4" max="4" width="47.5703125" customWidth="1"/>
    <col min="5" max="5" width="6.140625" customWidth="1"/>
    <col min="6" max="6" width="21.140625" customWidth="1"/>
    <col min="7" max="7" width="20.140625" bestFit="1" customWidth="1"/>
    <col min="8" max="8" width="11.140625" bestFit="1" customWidth="1"/>
    <col min="9" max="9" width="20.140625" bestFit="1" customWidth="1"/>
    <col min="10" max="13" width="15.140625" bestFit="1" customWidth="1"/>
    <col min="14" max="14" width="20.140625" bestFit="1" customWidth="1"/>
  </cols>
  <sheetData>
    <row r="1" spans="1:14" ht="38.25" x14ac:dyDescent="0.2">
      <c r="A1" s="1" t="s">
        <v>155</v>
      </c>
      <c r="B1" s="4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1" t="s">
        <v>198</v>
      </c>
      <c r="J1" s="1" t="s">
        <v>163</v>
      </c>
      <c r="K1" s="1" t="s">
        <v>164</v>
      </c>
      <c r="L1" s="1" t="s">
        <v>165</v>
      </c>
      <c r="M1" s="1" t="s">
        <v>166</v>
      </c>
      <c r="N1" s="1" t="s">
        <v>167</v>
      </c>
    </row>
    <row r="2" spans="1:14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2">
        <v>28000000</v>
      </c>
      <c r="H2" s="2">
        <v>0</v>
      </c>
      <c r="I2" s="2">
        <v>28000000</v>
      </c>
      <c r="J2" s="2">
        <v>-14504921.83</v>
      </c>
      <c r="K2" s="2">
        <v>13495078.17</v>
      </c>
      <c r="L2" s="2">
        <v>8539556.3800000008</v>
      </c>
      <c r="M2" s="2">
        <v>8539556.3800000008</v>
      </c>
      <c r="N2" s="2">
        <v>4955521.79</v>
      </c>
    </row>
    <row r="3" spans="1:14" x14ac:dyDescent="0.2">
      <c r="A3" t="s">
        <v>0</v>
      </c>
      <c r="B3" t="s">
        <v>6</v>
      </c>
      <c r="C3" t="s">
        <v>2</v>
      </c>
      <c r="D3" t="s">
        <v>7</v>
      </c>
      <c r="E3" t="s">
        <v>4</v>
      </c>
      <c r="F3" t="s">
        <v>5</v>
      </c>
      <c r="G3" s="2">
        <v>75000000</v>
      </c>
      <c r="H3" s="2">
        <v>0</v>
      </c>
      <c r="I3" s="2">
        <v>75000000</v>
      </c>
      <c r="J3" s="2">
        <v>-6514696.25</v>
      </c>
      <c r="K3" s="2">
        <v>68485303.75</v>
      </c>
      <c r="L3" s="2">
        <v>49090343.229999997</v>
      </c>
      <c r="M3" s="2">
        <v>49090343.229999997</v>
      </c>
      <c r="N3" s="2">
        <v>19394960.52</v>
      </c>
    </row>
    <row r="4" spans="1:14" x14ac:dyDescent="0.2">
      <c r="A4" t="s">
        <v>0</v>
      </c>
      <c r="B4" t="s">
        <v>8</v>
      </c>
      <c r="C4" t="s">
        <v>2</v>
      </c>
      <c r="D4" t="s">
        <v>9</v>
      </c>
      <c r="E4" t="s">
        <v>4</v>
      </c>
      <c r="F4" t="s">
        <v>5</v>
      </c>
      <c r="G4" s="2">
        <v>3000000</v>
      </c>
      <c r="H4" s="2">
        <v>0</v>
      </c>
      <c r="I4" s="2">
        <v>3000000</v>
      </c>
      <c r="J4" s="2">
        <v>12267.81</v>
      </c>
      <c r="K4" s="2">
        <v>3012267.81</v>
      </c>
      <c r="L4" s="2">
        <v>2357033.4700000002</v>
      </c>
      <c r="M4" s="2">
        <v>2357033.4700000002</v>
      </c>
      <c r="N4" s="2">
        <v>655234.34</v>
      </c>
    </row>
    <row r="5" spans="1:14" x14ac:dyDescent="0.2">
      <c r="A5" t="s">
        <v>0</v>
      </c>
      <c r="B5" t="s">
        <v>10</v>
      </c>
      <c r="C5" t="s">
        <v>2</v>
      </c>
      <c r="D5" t="s">
        <v>11</v>
      </c>
      <c r="E5" t="s">
        <v>4</v>
      </c>
      <c r="F5" t="s">
        <v>5</v>
      </c>
      <c r="G5" s="2">
        <v>0</v>
      </c>
      <c r="H5" s="2">
        <v>0</v>
      </c>
      <c r="I5" s="2">
        <v>0</v>
      </c>
      <c r="J5" s="2">
        <v>6.8</v>
      </c>
      <c r="K5" s="2">
        <v>6.8</v>
      </c>
      <c r="L5" s="2">
        <v>6.18</v>
      </c>
      <c r="M5" s="2">
        <v>6.18</v>
      </c>
      <c r="N5" s="2">
        <v>0.62</v>
      </c>
    </row>
    <row r="6" spans="1:14" x14ac:dyDescent="0.2">
      <c r="A6" t="s">
        <v>0</v>
      </c>
      <c r="B6" t="s">
        <v>12</v>
      </c>
      <c r="C6" t="s">
        <v>2</v>
      </c>
      <c r="D6" t="s">
        <v>13</v>
      </c>
      <c r="E6" t="s">
        <v>4</v>
      </c>
      <c r="F6" t="s">
        <v>5</v>
      </c>
      <c r="G6" s="2">
        <v>6600000</v>
      </c>
      <c r="H6" s="2">
        <v>0</v>
      </c>
      <c r="I6" s="2">
        <v>6600000</v>
      </c>
      <c r="J6" s="2">
        <v>-2710405.85</v>
      </c>
      <c r="K6" s="2">
        <v>3889594.15</v>
      </c>
      <c r="L6" s="2">
        <v>2547270</v>
      </c>
      <c r="M6" s="2">
        <v>2547270</v>
      </c>
      <c r="N6" s="2">
        <v>1342324.15</v>
      </c>
    </row>
    <row r="7" spans="1:14" x14ac:dyDescent="0.2">
      <c r="A7" t="s">
        <v>0</v>
      </c>
      <c r="B7" t="s">
        <v>14</v>
      </c>
      <c r="C7" t="s">
        <v>2</v>
      </c>
      <c r="D7" t="s">
        <v>15</v>
      </c>
      <c r="E7" t="s">
        <v>4</v>
      </c>
      <c r="F7" t="s">
        <v>5</v>
      </c>
      <c r="G7" s="2">
        <v>23000000</v>
      </c>
      <c r="H7" s="2">
        <v>0</v>
      </c>
      <c r="I7" s="2">
        <v>23000000</v>
      </c>
      <c r="J7" s="2">
        <v>-14804390.960000001</v>
      </c>
      <c r="K7" s="2">
        <v>8195609.04</v>
      </c>
      <c r="L7" s="2">
        <v>7780505.6299999999</v>
      </c>
      <c r="M7" s="2">
        <v>7780505.6299999999</v>
      </c>
      <c r="N7" s="2">
        <v>415103.41</v>
      </c>
    </row>
    <row r="8" spans="1:14" x14ac:dyDescent="0.2">
      <c r="A8" t="s">
        <v>0</v>
      </c>
      <c r="B8" t="s">
        <v>16</v>
      </c>
      <c r="C8" t="s">
        <v>2</v>
      </c>
      <c r="D8" t="s">
        <v>17</v>
      </c>
      <c r="E8" t="s">
        <v>4</v>
      </c>
      <c r="F8" t="s">
        <v>5</v>
      </c>
      <c r="G8" s="2">
        <v>31000000</v>
      </c>
      <c r="H8" s="2">
        <v>0</v>
      </c>
      <c r="I8" s="2">
        <v>31000000</v>
      </c>
      <c r="J8" s="2">
        <v>1022735.46</v>
      </c>
      <c r="K8" s="2">
        <v>32022735.460000001</v>
      </c>
      <c r="L8" s="2">
        <v>28519639.120000001</v>
      </c>
      <c r="M8" s="2">
        <v>28519639.120000001</v>
      </c>
      <c r="N8" s="2">
        <v>3503096.34</v>
      </c>
    </row>
    <row r="9" spans="1:14" x14ac:dyDescent="0.2">
      <c r="A9" t="s">
        <v>0</v>
      </c>
      <c r="B9" t="s">
        <v>18</v>
      </c>
      <c r="C9" t="s">
        <v>2</v>
      </c>
      <c r="D9" t="s">
        <v>19</v>
      </c>
      <c r="E9" t="s">
        <v>4</v>
      </c>
      <c r="F9" t="s">
        <v>5</v>
      </c>
      <c r="G9" s="2">
        <v>3000000</v>
      </c>
      <c r="H9" s="2">
        <v>0</v>
      </c>
      <c r="I9" s="2">
        <v>3000000</v>
      </c>
      <c r="J9" s="2">
        <v>-1894365.97</v>
      </c>
      <c r="K9" s="2">
        <v>1105634.03</v>
      </c>
      <c r="L9" s="2">
        <v>702253.86</v>
      </c>
      <c r="M9" s="2">
        <v>702253.86</v>
      </c>
      <c r="N9" s="2">
        <v>403380.17</v>
      </c>
    </row>
    <row r="10" spans="1:14" x14ac:dyDescent="0.2">
      <c r="A10" t="s">
        <v>0</v>
      </c>
      <c r="B10" t="s">
        <v>20</v>
      </c>
      <c r="C10" t="s">
        <v>2</v>
      </c>
      <c r="D10" t="s">
        <v>21</v>
      </c>
      <c r="E10" t="s">
        <v>4</v>
      </c>
      <c r="F10" t="s">
        <v>5</v>
      </c>
      <c r="G10" s="2">
        <v>40000000</v>
      </c>
      <c r="H10" s="2">
        <v>0</v>
      </c>
      <c r="I10" s="2">
        <v>40000000</v>
      </c>
      <c r="J10" s="2">
        <v>-1966215.39</v>
      </c>
      <c r="K10" s="2">
        <v>38033784.609999999</v>
      </c>
      <c r="L10" s="2">
        <v>33351778.510000002</v>
      </c>
      <c r="M10" s="2">
        <v>33351778.510000002</v>
      </c>
      <c r="N10" s="2">
        <v>4682006.0999999996</v>
      </c>
    </row>
    <row r="11" spans="1:14" x14ac:dyDescent="0.2">
      <c r="A11" t="s">
        <v>0</v>
      </c>
      <c r="B11" t="s">
        <v>22</v>
      </c>
      <c r="C11" t="s">
        <v>2</v>
      </c>
      <c r="D11" t="s">
        <v>23</v>
      </c>
      <c r="E11" t="s">
        <v>4</v>
      </c>
      <c r="F11" t="s">
        <v>5</v>
      </c>
      <c r="G11" s="2">
        <v>8000</v>
      </c>
      <c r="H11" s="2">
        <v>0</v>
      </c>
      <c r="I11" s="2">
        <v>8000</v>
      </c>
      <c r="J11" s="2">
        <v>13287</v>
      </c>
      <c r="K11" s="2">
        <v>21287</v>
      </c>
      <c r="L11" s="2">
        <v>21286.799999999999</v>
      </c>
      <c r="M11" s="2">
        <v>21286.799999999999</v>
      </c>
      <c r="N11" s="2">
        <v>0.2</v>
      </c>
    </row>
    <row r="12" spans="1:14" x14ac:dyDescent="0.2">
      <c r="A12" t="s">
        <v>24</v>
      </c>
      <c r="B12" t="s">
        <v>25</v>
      </c>
      <c r="C12" t="s">
        <v>26</v>
      </c>
      <c r="D12" t="s">
        <v>27</v>
      </c>
      <c r="E12" t="s">
        <v>4</v>
      </c>
      <c r="F12" t="s">
        <v>5</v>
      </c>
      <c r="G12" s="2">
        <v>0</v>
      </c>
      <c r="H12" s="2">
        <v>0</v>
      </c>
      <c r="I12" s="2">
        <v>0</v>
      </c>
      <c r="J12" s="2">
        <v>4200</v>
      </c>
      <c r="K12" s="2">
        <v>4200</v>
      </c>
      <c r="L12" s="2">
        <v>4180</v>
      </c>
      <c r="M12" s="2">
        <v>4180</v>
      </c>
      <c r="N12" s="2">
        <v>20</v>
      </c>
    </row>
    <row r="13" spans="1:14" x14ac:dyDescent="0.2">
      <c r="A13" t="s">
        <v>0</v>
      </c>
      <c r="B13" t="s">
        <v>25</v>
      </c>
      <c r="C13" t="s">
        <v>26</v>
      </c>
      <c r="D13" t="s">
        <v>27</v>
      </c>
      <c r="E13" t="s">
        <v>4</v>
      </c>
      <c r="F13" t="s">
        <v>5</v>
      </c>
      <c r="G13" s="2">
        <v>570000</v>
      </c>
      <c r="H13" s="2">
        <v>0</v>
      </c>
      <c r="I13" s="2">
        <v>570000</v>
      </c>
      <c r="J13" s="2">
        <v>-339780.98</v>
      </c>
      <c r="K13" s="2">
        <v>230219.02</v>
      </c>
      <c r="L13" s="2">
        <v>120636.13</v>
      </c>
      <c r="M13" s="2">
        <v>120636.13</v>
      </c>
      <c r="N13" s="2">
        <v>109582.89</v>
      </c>
    </row>
    <row r="14" spans="1:14" x14ac:dyDescent="0.2">
      <c r="A14" t="s">
        <v>28</v>
      </c>
      <c r="B14" t="s">
        <v>29</v>
      </c>
      <c r="C14" t="s">
        <v>26</v>
      </c>
      <c r="D14" t="s">
        <v>30</v>
      </c>
      <c r="E14" t="s">
        <v>4</v>
      </c>
      <c r="F14" t="s">
        <v>5</v>
      </c>
      <c r="G14" s="2">
        <v>0</v>
      </c>
      <c r="H14" s="2">
        <v>0</v>
      </c>
      <c r="I14" s="2">
        <v>0</v>
      </c>
      <c r="J14" s="2">
        <v>860000</v>
      </c>
      <c r="K14" s="2">
        <v>860000</v>
      </c>
      <c r="L14" s="2">
        <v>957777.11</v>
      </c>
      <c r="M14" s="2">
        <v>957777.11</v>
      </c>
      <c r="N14" s="2">
        <v>-97777.11</v>
      </c>
    </row>
    <row r="15" spans="1:14" x14ac:dyDescent="0.2">
      <c r="A15" t="s">
        <v>0</v>
      </c>
      <c r="B15" t="s">
        <v>29</v>
      </c>
      <c r="C15" t="s">
        <v>26</v>
      </c>
      <c r="D15" t="s">
        <v>30</v>
      </c>
      <c r="E15" t="s">
        <v>4</v>
      </c>
      <c r="F15" t="s">
        <v>5</v>
      </c>
      <c r="G15" s="2">
        <v>1100000</v>
      </c>
      <c r="H15" s="2">
        <v>0</v>
      </c>
      <c r="I15" s="2">
        <v>1100000</v>
      </c>
      <c r="J15" s="2">
        <v>-951117.64</v>
      </c>
      <c r="K15" s="2">
        <v>148882.35999999999</v>
      </c>
      <c r="L15" s="2">
        <v>23580.93</v>
      </c>
      <c r="M15" s="2">
        <v>23580.93</v>
      </c>
      <c r="N15" s="2">
        <v>125301.43</v>
      </c>
    </row>
    <row r="16" spans="1:14" x14ac:dyDescent="0.2">
      <c r="A16" t="s">
        <v>0</v>
      </c>
      <c r="B16" t="s">
        <v>31</v>
      </c>
      <c r="C16" t="s">
        <v>26</v>
      </c>
      <c r="D16" t="s">
        <v>32</v>
      </c>
      <c r="E16" t="s">
        <v>4</v>
      </c>
      <c r="F16" t="s">
        <v>5</v>
      </c>
      <c r="G16" s="2">
        <v>5000</v>
      </c>
      <c r="H16" s="2">
        <v>0</v>
      </c>
      <c r="I16" s="2">
        <v>5000</v>
      </c>
      <c r="J16" s="2">
        <v>-3500</v>
      </c>
      <c r="K16" s="2">
        <v>1500</v>
      </c>
      <c r="L16" s="2">
        <v>1658.41</v>
      </c>
      <c r="M16" s="2">
        <v>1658.41</v>
      </c>
      <c r="N16" s="2">
        <v>-158.41</v>
      </c>
    </row>
    <row r="17" spans="1:14" x14ac:dyDescent="0.2">
      <c r="A17" t="s">
        <v>28</v>
      </c>
      <c r="B17" t="s">
        <v>33</v>
      </c>
      <c r="C17" t="s">
        <v>26</v>
      </c>
      <c r="D17" t="s">
        <v>34</v>
      </c>
      <c r="E17" t="s">
        <v>4</v>
      </c>
      <c r="F17" t="s">
        <v>5</v>
      </c>
      <c r="G17" s="2">
        <v>0</v>
      </c>
      <c r="H17" s="2">
        <v>0</v>
      </c>
      <c r="I17" s="2">
        <v>0</v>
      </c>
      <c r="J17" s="2">
        <v>19000</v>
      </c>
      <c r="K17" s="2">
        <v>19000</v>
      </c>
      <c r="L17" s="2">
        <v>19295</v>
      </c>
      <c r="M17" s="2">
        <v>19295</v>
      </c>
      <c r="N17" s="2">
        <v>-295</v>
      </c>
    </row>
    <row r="18" spans="1:14" x14ac:dyDescent="0.2">
      <c r="A18" t="s">
        <v>0</v>
      </c>
      <c r="B18" t="s">
        <v>33</v>
      </c>
      <c r="C18" t="s">
        <v>26</v>
      </c>
      <c r="D18" t="s">
        <v>34</v>
      </c>
      <c r="E18" t="s">
        <v>4</v>
      </c>
      <c r="F18" t="s">
        <v>5</v>
      </c>
      <c r="G18" s="2">
        <v>14500000</v>
      </c>
      <c r="H18" s="2">
        <v>0</v>
      </c>
      <c r="I18" s="2">
        <v>14500000</v>
      </c>
      <c r="J18" s="2">
        <v>-7097658.7400000002</v>
      </c>
      <c r="K18" s="2">
        <v>7402341.2599999998</v>
      </c>
      <c r="L18" s="2">
        <v>4428270.99</v>
      </c>
      <c r="M18" s="2">
        <v>4428270.99</v>
      </c>
      <c r="N18" s="2">
        <v>2974070.27</v>
      </c>
    </row>
    <row r="19" spans="1:14" x14ac:dyDescent="0.2">
      <c r="A19" t="s">
        <v>0</v>
      </c>
      <c r="B19" t="s">
        <v>35</v>
      </c>
      <c r="C19" t="s">
        <v>26</v>
      </c>
      <c r="D19" t="s">
        <v>36</v>
      </c>
      <c r="E19" t="s">
        <v>4</v>
      </c>
      <c r="F19" t="s">
        <v>5</v>
      </c>
      <c r="G19" s="2">
        <v>0</v>
      </c>
      <c r="H19" s="2">
        <v>0</v>
      </c>
      <c r="I19" s="2">
        <v>0</v>
      </c>
      <c r="J19" s="2">
        <v>348.08</v>
      </c>
      <c r="K19" s="2">
        <v>348.08</v>
      </c>
      <c r="L19" s="2">
        <v>62.23</v>
      </c>
      <c r="M19" s="2">
        <v>62.23</v>
      </c>
      <c r="N19" s="2">
        <v>285.85000000000002</v>
      </c>
    </row>
    <row r="20" spans="1:14" x14ac:dyDescent="0.2">
      <c r="A20" t="s">
        <v>28</v>
      </c>
      <c r="B20" t="s">
        <v>37</v>
      </c>
      <c r="C20" t="s">
        <v>26</v>
      </c>
      <c r="D20" t="s">
        <v>38</v>
      </c>
      <c r="E20" t="s">
        <v>4</v>
      </c>
      <c r="F20" t="s">
        <v>5</v>
      </c>
      <c r="G20" s="2">
        <v>0</v>
      </c>
      <c r="H20" s="2">
        <v>0</v>
      </c>
      <c r="I20" s="2">
        <v>0</v>
      </c>
      <c r="J20" s="2">
        <v>235000</v>
      </c>
      <c r="K20" s="2">
        <v>235000</v>
      </c>
      <c r="L20" s="2">
        <v>301587</v>
      </c>
      <c r="M20" s="2">
        <v>301582</v>
      </c>
      <c r="N20" s="2">
        <v>-66587</v>
      </c>
    </row>
    <row r="21" spans="1:14" x14ac:dyDescent="0.2">
      <c r="A21" t="s">
        <v>0</v>
      </c>
      <c r="B21" t="s">
        <v>37</v>
      </c>
      <c r="C21" t="s">
        <v>26</v>
      </c>
      <c r="D21" t="s">
        <v>38</v>
      </c>
      <c r="E21" t="s">
        <v>4</v>
      </c>
      <c r="F21" t="s">
        <v>5</v>
      </c>
      <c r="G21" s="2">
        <v>1500000</v>
      </c>
      <c r="H21" s="2">
        <v>0</v>
      </c>
      <c r="I21" s="2">
        <v>1500000</v>
      </c>
      <c r="J21" s="2">
        <v>-1335000</v>
      </c>
      <c r="K21" s="2">
        <v>165000</v>
      </c>
      <c r="L21" s="2">
        <v>0</v>
      </c>
      <c r="M21" s="2">
        <v>0</v>
      </c>
      <c r="N21" s="2">
        <v>165000</v>
      </c>
    </row>
    <row r="22" spans="1:14" x14ac:dyDescent="0.2">
      <c r="A22" t="s">
        <v>28</v>
      </c>
      <c r="B22" t="s">
        <v>39</v>
      </c>
      <c r="C22" t="s">
        <v>26</v>
      </c>
      <c r="D22" t="s">
        <v>40</v>
      </c>
      <c r="E22" t="s">
        <v>4</v>
      </c>
      <c r="F22" t="s">
        <v>5</v>
      </c>
      <c r="G22" s="2">
        <v>0</v>
      </c>
      <c r="H22" s="2">
        <v>0</v>
      </c>
      <c r="I22" s="2">
        <v>0</v>
      </c>
      <c r="J22" s="2">
        <v>86000</v>
      </c>
      <c r="K22" s="2">
        <v>86000</v>
      </c>
      <c r="L22" s="2">
        <v>93555</v>
      </c>
      <c r="M22" s="2">
        <v>93555</v>
      </c>
      <c r="N22" s="2">
        <v>-7555</v>
      </c>
    </row>
    <row r="23" spans="1:14" x14ac:dyDescent="0.2">
      <c r="A23" t="s">
        <v>0</v>
      </c>
      <c r="B23" t="s">
        <v>39</v>
      </c>
      <c r="C23" t="s">
        <v>26</v>
      </c>
      <c r="D23" t="s">
        <v>40</v>
      </c>
      <c r="E23" t="s">
        <v>4</v>
      </c>
      <c r="F23" t="s">
        <v>5</v>
      </c>
      <c r="G23" s="2">
        <v>700000</v>
      </c>
      <c r="H23" s="2">
        <v>0</v>
      </c>
      <c r="I23" s="2">
        <v>700000</v>
      </c>
      <c r="J23" s="2">
        <v>-585555</v>
      </c>
      <c r="K23" s="2">
        <v>114445</v>
      </c>
      <c r="L23" s="2">
        <v>25704.799999999999</v>
      </c>
      <c r="M23" s="2">
        <v>25704.799999999999</v>
      </c>
      <c r="N23" s="2">
        <v>88740.2</v>
      </c>
    </row>
    <row r="24" spans="1:14" x14ac:dyDescent="0.2">
      <c r="A24" t="s">
        <v>0</v>
      </c>
      <c r="B24" t="s">
        <v>41</v>
      </c>
      <c r="C24" t="s">
        <v>26</v>
      </c>
      <c r="D24" t="s">
        <v>42</v>
      </c>
      <c r="E24" t="s">
        <v>4</v>
      </c>
      <c r="F24" t="s">
        <v>5</v>
      </c>
      <c r="G24" s="2">
        <v>0</v>
      </c>
      <c r="H24" s="2">
        <v>0</v>
      </c>
      <c r="I24" s="2">
        <v>0</v>
      </c>
      <c r="J24" s="2">
        <v>4434.5600000000004</v>
      </c>
      <c r="K24" s="2">
        <v>4434.5600000000004</v>
      </c>
      <c r="L24" s="2">
        <v>540.98</v>
      </c>
      <c r="M24" s="2">
        <v>540.98</v>
      </c>
      <c r="N24" s="2">
        <v>3893.58</v>
      </c>
    </row>
    <row r="25" spans="1:14" x14ac:dyDescent="0.2">
      <c r="A25" t="s">
        <v>0</v>
      </c>
      <c r="B25" t="s">
        <v>43</v>
      </c>
      <c r="C25" t="s">
        <v>26</v>
      </c>
      <c r="D25" t="s">
        <v>44</v>
      </c>
      <c r="E25" t="s">
        <v>4</v>
      </c>
      <c r="F25" t="s">
        <v>5</v>
      </c>
      <c r="G25" s="2">
        <v>1400000</v>
      </c>
      <c r="H25" s="2">
        <v>0</v>
      </c>
      <c r="I25" s="2">
        <v>1400000</v>
      </c>
      <c r="J25" s="2">
        <v>-843843.65</v>
      </c>
      <c r="K25" s="2">
        <v>556156.35</v>
      </c>
      <c r="L25" s="2">
        <v>625289.65</v>
      </c>
      <c r="M25" s="2">
        <v>625289.65</v>
      </c>
      <c r="N25" s="2">
        <v>-69133.3</v>
      </c>
    </row>
    <row r="26" spans="1:14" x14ac:dyDescent="0.2">
      <c r="A26" t="s">
        <v>0</v>
      </c>
      <c r="B26" t="s">
        <v>45</v>
      </c>
      <c r="C26" t="s">
        <v>26</v>
      </c>
      <c r="D26" t="s">
        <v>46</v>
      </c>
      <c r="E26" t="s">
        <v>4</v>
      </c>
      <c r="F26" t="s">
        <v>5</v>
      </c>
      <c r="G26" s="2">
        <v>20000</v>
      </c>
      <c r="H26" s="2">
        <v>0</v>
      </c>
      <c r="I26" s="2">
        <v>20000</v>
      </c>
      <c r="J26" s="2">
        <v>1980</v>
      </c>
      <c r="K26" s="2">
        <v>21980</v>
      </c>
      <c r="L26" s="2">
        <v>20979.599999999999</v>
      </c>
      <c r="M26" s="2">
        <v>20979.599999999999</v>
      </c>
      <c r="N26" s="2">
        <v>1000.4</v>
      </c>
    </row>
    <row r="27" spans="1:14" x14ac:dyDescent="0.2">
      <c r="A27" t="s">
        <v>0</v>
      </c>
      <c r="B27" t="s">
        <v>47</v>
      </c>
      <c r="C27" t="s">
        <v>26</v>
      </c>
      <c r="D27" t="s">
        <v>48</v>
      </c>
      <c r="E27" t="s">
        <v>4</v>
      </c>
      <c r="F27" t="s">
        <v>5</v>
      </c>
      <c r="G27" s="2">
        <v>15500000</v>
      </c>
      <c r="H27" s="2">
        <v>0</v>
      </c>
      <c r="I27" s="2">
        <v>15500000</v>
      </c>
      <c r="J27" s="2">
        <v>-61059.03</v>
      </c>
      <c r="K27" s="2">
        <v>15438940.970000001</v>
      </c>
      <c r="L27" s="2">
        <v>13063605.130000001</v>
      </c>
      <c r="M27" s="2">
        <v>13063605.130000001</v>
      </c>
      <c r="N27" s="2">
        <v>2375335.84</v>
      </c>
    </row>
    <row r="28" spans="1:14" x14ac:dyDescent="0.2">
      <c r="A28" t="s">
        <v>28</v>
      </c>
      <c r="B28" t="s">
        <v>47</v>
      </c>
      <c r="C28" t="s">
        <v>26</v>
      </c>
      <c r="D28" t="s">
        <v>48</v>
      </c>
      <c r="E28" t="s">
        <v>4</v>
      </c>
      <c r="F28" t="s">
        <v>5</v>
      </c>
      <c r="G28" s="2">
        <v>0</v>
      </c>
      <c r="H28" s="2">
        <v>0</v>
      </c>
      <c r="I28" s="2">
        <v>0</v>
      </c>
      <c r="J28" s="2">
        <v>118000</v>
      </c>
      <c r="K28" s="2">
        <v>118000</v>
      </c>
      <c r="L28" s="2">
        <v>140760.09</v>
      </c>
      <c r="M28" s="2">
        <v>138031.59</v>
      </c>
      <c r="N28" s="2">
        <v>-22760.09</v>
      </c>
    </row>
    <row r="29" spans="1:14" x14ac:dyDescent="0.2">
      <c r="A29" t="s">
        <v>0</v>
      </c>
      <c r="B29" t="s">
        <v>49</v>
      </c>
      <c r="C29" t="s">
        <v>26</v>
      </c>
      <c r="D29" t="s">
        <v>50</v>
      </c>
      <c r="E29" t="s">
        <v>4</v>
      </c>
      <c r="F29" t="s">
        <v>5</v>
      </c>
      <c r="G29" s="2">
        <v>5000</v>
      </c>
      <c r="H29" s="2">
        <v>0</v>
      </c>
      <c r="I29" s="2">
        <v>5000</v>
      </c>
      <c r="J29" s="2">
        <v>6829.6</v>
      </c>
      <c r="K29" s="2">
        <v>11829.6</v>
      </c>
      <c r="L29" s="2">
        <v>10800</v>
      </c>
      <c r="M29" s="2">
        <v>10800</v>
      </c>
      <c r="N29" s="2">
        <v>1029.5999999999999</v>
      </c>
    </row>
    <row r="30" spans="1:14" x14ac:dyDescent="0.2">
      <c r="A30" t="s">
        <v>0</v>
      </c>
      <c r="B30" t="s">
        <v>51</v>
      </c>
      <c r="C30" t="s">
        <v>26</v>
      </c>
      <c r="D30" t="s">
        <v>52</v>
      </c>
      <c r="E30" t="s">
        <v>4</v>
      </c>
      <c r="F30" t="s">
        <v>5</v>
      </c>
      <c r="G30" s="2">
        <v>250000</v>
      </c>
      <c r="H30" s="2">
        <v>0</v>
      </c>
      <c r="I30" s="2">
        <v>250000</v>
      </c>
      <c r="J30" s="2">
        <v>53373.91</v>
      </c>
      <c r="K30" s="2">
        <v>303373.90999999997</v>
      </c>
      <c r="L30" s="2">
        <v>252890.34</v>
      </c>
      <c r="M30" s="2">
        <v>252890.34</v>
      </c>
      <c r="N30" s="2">
        <v>50483.57</v>
      </c>
    </row>
    <row r="31" spans="1:14" x14ac:dyDescent="0.2">
      <c r="A31" t="s">
        <v>0</v>
      </c>
      <c r="B31" t="s">
        <v>53</v>
      </c>
      <c r="C31" t="s">
        <v>26</v>
      </c>
      <c r="D31" t="s">
        <v>54</v>
      </c>
      <c r="E31" t="s">
        <v>4</v>
      </c>
      <c r="F31" t="s">
        <v>5</v>
      </c>
      <c r="G31" s="2">
        <v>0</v>
      </c>
      <c r="H31" s="2">
        <v>0</v>
      </c>
      <c r="I31" s="2">
        <v>0</v>
      </c>
      <c r="J31" s="2">
        <v>600000</v>
      </c>
      <c r="K31" s="2">
        <v>600000</v>
      </c>
      <c r="L31" s="2">
        <v>579715.49</v>
      </c>
      <c r="M31" s="2">
        <v>579715.49</v>
      </c>
      <c r="N31" s="2">
        <v>20284.509999999998</v>
      </c>
    </row>
    <row r="32" spans="1:14" x14ac:dyDescent="0.2">
      <c r="A32" t="s">
        <v>0</v>
      </c>
      <c r="B32" t="s">
        <v>55</v>
      </c>
      <c r="C32" t="s">
        <v>26</v>
      </c>
      <c r="D32" t="s">
        <v>56</v>
      </c>
      <c r="E32" t="s">
        <v>4</v>
      </c>
      <c r="F32" t="s">
        <v>5</v>
      </c>
      <c r="G32" s="2">
        <v>0</v>
      </c>
      <c r="H32" s="2">
        <v>0</v>
      </c>
      <c r="I32" s="2">
        <v>0</v>
      </c>
      <c r="J32" s="2">
        <v>771.53</v>
      </c>
      <c r="K32" s="2">
        <v>771.53</v>
      </c>
      <c r="L32" s="2">
        <v>601.98</v>
      </c>
      <c r="M32" s="2">
        <v>601.98</v>
      </c>
      <c r="N32" s="2">
        <v>169.55</v>
      </c>
    </row>
    <row r="33" spans="1:14" x14ac:dyDescent="0.2">
      <c r="A33" t="s">
        <v>0</v>
      </c>
      <c r="B33" t="s">
        <v>57</v>
      </c>
      <c r="C33" t="s">
        <v>26</v>
      </c>
      <c r="D33" t="s">
        <v>58</v>
      </c>
      <c r="E33" t="s">
        <v>4</v>
      </c>
      <c r="F33" t="s">
        <v>5</v>
      </c>
      <c r="G33" s="2">
        <v>0</v>
      </c>
      <c r="H33" s="2">
        <v>0</v>
      </c>
      <c r="I33" s="2">
        <v>0</v>
      </c>
      <c r="J33" s="2">
        <v>210.07</v>
      </c>
      <c r="K33" s="2">
        <v>210.07</v>
      </c>
      <c r="L33" s="2">
        <v>200.43</v>
      </c>
      <c r="M33" s="2">
        <v>200.43</v>
      </c>
      <c r="N33" s="2">
        <v>9.64</v>
      </c>
    </row>
    <row r="34" spans="1:14" x14ac:dyDescent="0.2">
      <c r="A34" t="s">
        <v>0</v>
      </c>
      <c r="B34" t="s">
        <v>59</v>
      </c>
      <c r="C34" t="s">
        <v>26</v>
      </c>
      <c r="D34" t="s">
        <v>60</v>
      </c>
      <c r="E34" t="s">
        <v>4</v>
      </c>
      <c r="F34" t="s">
        <v>5</v>
      </c>
      <c r="G34" s="2">
        <v>0</v>
      </c>
      <c r="H34" s="2">
        <v>0</v>
      </c>
      <c r="I34" s="2">
        <v>0</v>
      </c>
      <c r="J34" s="2">
        <v>12620.05</v>
      </c>
      <c r="K34" s="2">
        <v>12620.05</v>
      </c>
      <c r="L34" s="2">
        <v>2223.46</v>
      </c>
      <c r="M34" s="2">
        <v>2223.46</v>
      </c>
      <c r="N34" s="2">
        <v>10396.59</v>
      </c>
    </row>
    <row r="35" spans="1:14" x14ac:dyDescent="0.2">
      <c r="A35" t="s">
        <v>0</v>
      </c>
      <c r="B35" t="s">
        <v>61</v>
      </c>
      <c r="C35" t="s">
        <v>26</v>
      </c>
      <c r="D35" t="s">
        <v>62</v>
      </c>
      <c r="E35" t="s">
        <v>4</v>
      </c>
      <c r="F35" t="s">
        <v>5</v>
      </c>
      <c r="G35" s="2">
        <v>31000000</v>
      </c>
      <c r="H35" s="2">
        <v>0</v>
      </c>
      <c r="I35" s="2">
        <v>31000000</v>
      </c>
      <c r="J35" s="2">
        <v>-3780054.48</v>
      </c>
      <c r="K35" s="2">
        <v>27219945.52</v>
      </c>
      <c r="L35" s="2">
        <v>20941137.629999999</v>
      </c>
      <c r="M35" s="2">
        <v>20941137.629999999</v>
      </c>
      <c r="N35" s="2">
        <v>6278807.8899999997</v>
      </c>
    </row>
    <row r="36" spans="1:14" x14ac:dyDescent="0.2">
      <c r="A36" t="s">
        <v>0</v>
      </c>
      <c r="B36" t="s">
        <v>63</v>
      </c>
      <c r="C36" t="s">
        <v>64</v>
      </c>
      <c r="D36" t="s">
        <v>65</v>
      </c>
      <c r="E36" t="s">
        <v>4</v>
      </c>
      <c r="F36" t="s">
        <v>5</v>
      </c>
      <c r="G36" s="2">
        <v>1800000</v>
      </c>
      <c r="H36" s="2">
        <v>0</v>
      </c>
      <c r="I36" s="2">
        <v>1800000</v>
      </c>
      <c r="J36" s="2">
        <v>-796553.85</v>
      </c>
      <c r="K36" s="2">
        <v>1003446.15</v>
      </c>
      <c r="L36" s="2">
        <v>757833.12</v>
      </c>
      <c r="M36" s="2">
        <v>757833.12</v>
      </c>
      <c r="N36" s="2">
        <v>245613.03</v>
      </c>
    </row>
    <row r="37" spans="1:14" x14ac:dyDescent="0.2">
      <c r="A37" t="s">
        <v>0</v>
      </c>
      <c r="B37" t="s">
        <v>66</v>
      </c>
      <c r="C37" t="s">
        <v>64</v>
      </c>
      <c r="D37" t="s">
        <v>67</v>
      </c>
      <c r="E37" t="s">
        <v>4</v>
      </c>
      <c r="F37" t="s">
        <v>5</v>
      </c>
      <c r="G37" s="2">
        <v>0</v>
      </c>
      <c r="H37" s="2">
        <v>0</v>
      </c>
      <c r="I37" s="2">
        <v>0</v>
      </c>
      <c r="J37" s="2">
        <v>2</v>
      </c>
      <c r="K37" s="2">
        <v>2</v>
      </c>
      <c r="L37" s="2">
        <v>1.5</v>
      </c>
      <c r="M37" s="2">
        <v>1.5</v>
      </c>
      <c r="N37" s="2">
        <v>0.5</v>
      </c>
    </row>
    <row r="38" spans="1:14" x14ac:dyDescent="0.2">
      <c r="A38" t="s">
        <v>0</v>
      </c>
      <c r="B38" t="s">
        <v>68</v>
      </c>
      <c r="C38" t="s">
        <v>69</v>
      </c>
      <c r="D38" t="s">
        <v>70</v>
      </c>
      <c r="E38" t="s">
        <v>4</v>
      </c>
      <c r="F38" t="s">
        <v>5</v>
      </c>
      <c r="G38" s="2">
        <v>300000</v>
      </c>
      <c r="H38" s="2">
        <v>0</v>
      </c>
      <c r="I38" s="2">
        <v>300000</v>
      </c>
      <c r="J38" s="2">
        <v>0</v>
      </c>
      <c r="K38" s="2">
        <v>300000</v>
      </c>
      <c r="L38" s="2">
        <v>0</v>
      </c>
      <c r="M38" s="2">
        <v>0</v>
      </c>
      <c r="N38" s="2">
        <v>300000</v>
      </c>
    </row>
    <row r="39" spans="1:14" x14ac:dyDescent="0.2">
      <c r="A39" t="s">
        <v>0</v>
      </c>
      <c r="B39" t="s">
        <v>71</v>
      </c>
      <c r="C39" t="s">
        <v>69</v>
      </c>
      <c r="D39" t="s">
        <v>72</v>
      </c>
      <c r="E39" t="s">
        <v>4</v>
      </c>
      <c r="F39" t="s">
        <v>5</v>
      </c>
      <c r="G39" s="2">
        <v>200</v>
      </c>
      <c r="H39" s="2">
        <v>0</v>
      </c>
      <c r="I39" s="2">
        <v>200</v>
      </c>
      <c r="J39" s="2">
        <v>2706.72</v>
      </c>
      <c r="K39" s="2">
        <v>2906.72</v>
      </c>
      <c r="L39" s="2">
        <v>180.37</v>
      </c>
      <c r="M39" s="2">
        <v>180.37</v>
      </c>
      <c r="N39" s="2">
        <v>2726.35</v>
      </c>
    </row>
    <row r="40" spans="1:14" x14ac:dyDescent="0.2">
      <c r="A40" t="s">
        <v>73</v>
      </c>
      <c r="B40" t="s">
        <v>74</v>
      </c>
      <c r="C40" t="s">
        <v>69</v>
      </c>
      <c r="D40" t="s">
        <v>75</v>
      </c>
      <c r="E40" t="s">
        <v>4</v>
      </c>
      <c r="F40" t="s">
        <v>5</v>
      </c>
      <c r="G40" s="2">
        <v>0</v>
      </c>
      <c r="H40" s="2">
        <v>0</v>
      </c>
      <c r="I40" s="2">
        <v>0</v>
      </c>
      <c r="J40" s="2">
        <v>12500</v>
      </c>
      <c r="K40" s="2">
        <v>12500</v>
      </c>
      <c r="L40" s="2">
        <v>12284.87</v>
      </c>
      <c r="M40" s="2">
        <v>134.06</v>
      </c>
      <c r="N40" s="2">
        <v>215.13</v>
      </c>
    </row>
    <row r="41" spans="1:14" x14ac:dyDescent="0.2">
      <c r="A41" t="s">
        <v>0</v>
      </c>
      <c r="B41" t="s">
        <v>74</v>
      </c>
      <c r="C41" t="s">
        <v>69</v>
      </c>
      <c r="D41" t="s">
        <v>75</v>
      </c>
      <c r="E41" t="s">
        <v>4</v>
      </c>
      <c r="F41" t="s">
        <v>5</v>
      </c>
      <c r="G41" s="2">
        <v>92000</v>
      </c>
      <c r="H41" s="2">
        <v>0</v>
      </c>
      <c r="I41" s="2">
        <v>92000</v>
      </c>
      <c r="J41" s="2">
        <v>-74823.28</v>
      </c>
      <c r="K41" s="2">
        <v>17176.72</v>
      </c>
      <c r="L41" s="2">
        <v>16716.29</v>
      </c>
      <c r="M41" s="2">
        <v>16716.29</v>
      </c>
      <c r="N41" s="2">
        <v>460.43</v>
      </c>
    </row>
    <row r="42" spans="1:14" x14ac:dyDescent="0.2">
      <c r="A42" t="s">
        <v>76</v>
      </c>
      <c r="B42" t="s">
        <v>74</v>
      </c>
      <c r="C42" t="s">
        <v>69</v>
      </c>
      <c r="D42" t="s">
        <v>75</v>
      </c>
      <c r="E42" t="s">
        <v>4</v>
      </c>
      <c r="F42" t="s">
        <v>5</v>
      </c>
      <c r="G42" s="2">
        <v>0</v>
      </c>
      <c r="H42" s="2">
        <v>0</v>
      </c>
      <c r="I42" s="2">
        <v>0</v>
      </c>
      <c r="J42" s="2">
        <v>1100</v>
      </c>
      <c r="K42" s="2">
        <v>1100</v>
      </c>
      <c r="L42" s="2">
        <v>1087.42</v>
      </c>
      <c r="M42" s="2">
        <v>1087.42</v>
      </c>
      <c r="N42" s="2">
        <v>12.58</v>
      </c>
    </row>
    <row r="43" spans="1:14" x14ac:dyDescent="0.2">
      <c r="A43" t="s">
        <v>77</v>
      </c>
      <c r="B43" t="s">
        <v>74</v>
      </c>
      <c r="C43" t="s">
        <v>69</v>
      </c>
      <c r="D43" t="s">
        <v>75</v>
      </c>
      <c r="E43" t="s">
        <v>4</v>
      </c>
      <c r="F43" t="s">
        <v>5</v>
      </c>
      <c r="G43" s="2">
        <v>0</v>
      </c>
      <c r="H43" s="2">
        <v>0</v>
      </c>
      <c r="I43" s="2">
        <v>0</v>
      </c>
      <c r="J43" s="2">
        <v>750</v>
      </c>
      <c r="K43" s="2">
        <v>750</v>
      </c>
      <c r="L43" s="2">
        <v>743.91</v>
      </c>
      <c r="M43" s="2">
        <v>743.91</v>
      </c>
      <c r="N43" s="2">
        <v>6.09</v>
      </c>
    </row>
    <row r="44" spans="1:14" x14ac:dyDescent="0.2">
      <c r="A44" t="s">
        <v>78</v>
      </c>
      <c r="B44" t="s">
        <v>74</v>
      </c>
      <c r="C44" t="s">
        <v>69</v>
      </c>
      <c r="D44" t="s">
        <v>75</v>
      </c>
      <c r="E44" t="s">
        <v>4</v>
      </c>
      <c r="F44" t="s">
        <v>5</v>
      </c>
      <c r="G44" s="2">
        <v>0</v>
      </c>
      <c r="H44" s="2">
        <v>0</v>
      </c>
      <c r="I44" s="2">
        <v>0</v>
      </c>
      <c r="J44" s="2">
        <v>1600</v>
      </c>
      <c r="K44" s="2">
        <v>1600</v>
      </c>
      <c r="L44" s="2">
        <v>1533</v>
      </c>
      <c r="M44" s="2">
        <v>1533</v>
      </c>
      <c r="N44" s="2">
        <v>67</v>
      </c>
    </row>
    <row r="45" spans="1:14" x14ac:dyDescent="0.2">
      <c r="A45" t="s">
        <v>79</v>
      </c>
      <c r="B45" t="s">
        <v>74</v>
      </c>
      <c r="C45" t="s">
        <v>69</v>
      </c>
      <c r="D45" t="s">
        <v>75</v>
      </c>
      <c r="E45" t="s">
        <v>4</v>
      </c>
      <c r="F45" t="s">
        <v>5</v>
      </c>
      <c r="G45" s="2">
        <v>0</v>
      </c>
      <c r="H45" s="2">
        <v>0</v>
      </c>
      <c r="I45" s="2">
        <v>0</v>
      </c>
      <c r="J45" s="2">
        <v>600</v>
      </c>
      <c r="K45" s="2">
        <v>600</v>
      </c>
      <c r="L45" s="2">
        <v>535.97</v>
      </c>
      <c r="M45" s="2">
        <v>535.97</v>
      </c>
      <c r="N45" s="2">
        <v>64.03</v>
      </c>
    </row>
    <row r="46" spans="1:14" x14ac:dyDescent="0.2">
      <c r="A46" t="s">
        <v>80</v>
      </c>
      <c r="B46" t="s">
        <v>74</v>
      </c>
      <c r="C46" t="s">
        <v>69</v>
      </c>
      <c r="D46" t="s">
        <v>75</v>
      </c>
      <c r="E46" t="s">
        <v>4</v>
      </c>
      <c r="F46" t="s">
        <v>5</v>
      </c>
      <c r="G46" s="2">
        <v>0</v>
      </c>
      <c r="H46" s="2">
        <v>0</v>
      </c>
      <c r="I46" s="2">
        <v>0</v>
      </c>
      <c r="J46" s="2">
        <v>1900</v>
      </c>
      <c r="K46" s="2">
        <v>1900</v>
      </c>
      <c r="L46" s="2">
        <v>1841.79</v>
      </c>
      <c r="M46" s="2">
        <v>1841.79</v>
      </c>
      <c r="N46" s="2">
        <v>58.21</v>
      </c>
    </row>
    <row r="47" spans="1:14" x14ac:dyDescent="0.2">
      <c r="A47" t="s">
        <v>81</v>
      </c>
      <c r="B47" t="s">
        <v>74</v>
      </c>
      <c r="C47" t="s">
        <v>69</v>
      </c>
      <c r="D47" t="s">
        <v>75</v>
      </c>
      <c r="E47" t="s">
        <v>4</v>
      </c>
      <c r="F47" t="s">
        <v>5</v>
      </c>
      <c r="G47" s="2">
        <v>0</v>
      </c>
      <c r="H47" s="2">
        <v>0</v>
      </c>
      <c r="I47" s="2">
        <v>0</v>
      </c>
      <c r="J47" s="2">
        <v>2200</v>
      </c>
      <c r="K47" s="2">
        <v>2200</v>
      </c>
      <c r="L47" s="2">
        <v>2171.73</v>
      </c>
      <c r="M47" s="2">
        <v>2171.73</v>
      </c>
      <c r="N47" s="2">
        <v>28.27</v>
      </c>
    </row>
    <row r="48" spans="1:14" x14ac:dyDescent="0.2">
      <c r="A48" t="s">
        <v>82</v>
      </c>
      <c r="B48" t="s">
        <v>74</v>
      </c>
      <c r="C48" t="s">
        <v>69</v>
      </c>
      <c r="D48" t="s">
        <v>75</v>
      </c>
      <c r="E48" t="s">
        <v>4</v>
      </c>
      <c r="F48" t="s">
        <v>5</v>
      </c>
      <c r="G48" s="2">
        <v>0</v>
      </c>
      <c r="H48" s="2">
        <v>0</v>
      </c>
      <c r="I48" s="2">
        <v>0</v>
      </c>
      <c r="J48" s="2">
        <v>900</v>
      </c>
      <c r="K48" s="2">
        <v>900</v>
      </c>
      <c r="L48" s="2">
        <v>886.36</v>
      </c>
      <c r="M48" s="2">
        <v>886.36</v>
      </c>
      <c r="N48" s="2">
        <v>13.64</v>
      </c>
    </row>
    <row r="49" spans="1:14" x14ac:dyDescent="0.2">
      <c r="A49" t="s">
        <v>83</v>
      </c>
      <c r="B49" t="s">
        <v>74</v>
      </c>
      <c r="C49" t="s">
        <v>69</v>
      </c>
      <c r="D49" t="s">
        <v>75</v>
      </c>
      <c r="E49" t="s">
        <v>4</v>
      </c>
      <c r="F49" t="s">
        <v>5</v>
      </c>
      <c r="G49" s="2">
        <v>0</v>
      </c>
      <c r="H49" s="2">
        <v>0</v>
      </c>
      <c r="I49" s="2">
        <v>0</v>
      </c>
      <c r="J49" s="2">
        <v>270</v>
      </c>
      <c r="K49" s="2">
        <v>270</v>
      </c>
      <c r="L49" s="2">
        <v>269.39999999999998</v>
      </c>
      <c r="M49" s="2">
        <v>0</v>
      </c>
      <c r="N49" s="2">
        <v>0.6</v>
      </c>
    </row>
    <row r="50" spans="1:14" x14ac:dyDescent="0.2">
      <c r="A50" t="s">
        <v>84</v>
      </c>
      <c r="B50" t="s">
        <v>74</v>
      </c>
      <c r="C50" t="s">
        <v>69</v>
      </c>
      <c r="D50" t="s">
        <v>75</v>
      </c>
      <c r="E50" t="s">
        <v>4</v>
      </c>
      <c r="F50" t="s">
        <v>5</v>
      </c>
      <c r="G50" s="2">
        <v>0</v>
      </c>
      <c r="H50" s="2">
        <v>0</v>
      </c>
      <c r="I50" s="2">
        <v>0</v>
      </c>
      <c r="J50" s="2">
        <v>4500</v>
      </c>
      <c r="K50" s="2">
        <v>4500</v>
      </c>
      <c r="L50" s="2">
        <v>4500</v>
      </c>
      <c r="M50" s="2">
        <v>1500</v>
      </c>
      <c r="N50" s="2">
        <v>0</v>
      </c>
    </row>
    <row r="51" spans="1:14" x14ac:dyDescent="0.2">
      <c r="A51" t="s">
        <v>85</v>
      </c>
      <c r="B51" t="s">
        <v>74</v>
      </c>
      <c r="C51" t="s">
        <v>69</v>
      </c>
      <c r="D51" t="s">
        <v>75</v>
      </c>
      <c r="E51" t="s">
        <v>4</v>
      </c>
      <c r="F51" t="s">
        <v>5</v>
      </c>
      <c r="G51" s="2">
        <v>0</v>
      </c>
      <c r="H51" s="2">
        <v>0</v>
      </c>
      <c r="I51" s="2">
        <v>0</v>
      </c>
      <c r="J51" s="2">
        <v>14000</v>
      </c>
      <c r="K51" s="2">
        <v>14000</v>
      </c>
      <c r="L51" s="2">
        <v>13960.06</v>
      </c>
      <c r="M51" s="2">
        <v>4473.66</v>
      </c>
      <c r="N51" s="2">
        <v>39.94</v>
      </c>
    </row>
    <row r="52" spans="1:14" x14ac:dyDescent="0.2">
      <c r="A52" t="s">
        <v>0</v>
      </c>
      <c r="B52" t="s">
        <v>86</v>
      </c>
      <c r="C52" t="s">
        <v>69</v>
      </c>
      <c r="D52" t="s">
        <v>87</v>
      </c>
      <c r="E52" t="s">
        <v>4</v>
      </c>
      <c r="F52" t="s">
        <v>5</v>
      </c>
      <c r="G52" s="2">
        <v>480000</v>
      </c>
      <c r="H52" s="2">
        <v>0</v>
      </c>
      <c r="I52" s="2">
        <v>480000</v>
      </c>
      <c r="J52" s="2">
        <v>5151593.4000000004</v>
      </c>
      <c r="K52" s="2">
        <v>5631593.4000000004</v>
      </c>
      <c r="L52" s="2">
        <v>2955931.21</v>
      </c>
      <c r="M52" s="2">
        <v>2955931.21</v>
      </c>
      <c r="N52" s="2">
        <v>2675662.19</v>
      </c>
    </row>
    <row r="53" spans="1:14" x14ac:dyDescent="0.2">
      <c r="A53" t="s">
        <v>0</v>
      </c>
      <c r="B53" t="s">
        <v>88</v>
      </c>
      <c r="C53" t="s">
        <v>69</v>
      </c>
      <c r="D53" t="s">
        <v>89</v>
      </c>
      <c r="E53" t="s">
        <v>4</v>
      </c>
      <c r="F53" t="s">
        <v>5</v>
      </c>
      <c r="G53" s="2">
        <v>1900000</v>
      </c>
      <c r="H53" s="2">
        <v>0</v>
      </c>
      <c r="I53" s="2">
        <v>1900000</v>
      </c>
      <c r="J53" s="2">
        <v>4037914.99</v>
      </c>
      <c r="K53" s="2">
        <v>5937914.9900000002</v>
      </c>
      <c r="L53" s="2">
        <v>3163469.12</v>
      </c>
      <c r="M53" s="2">
        <v>3163469.12</v>
      </c>
      <c r="N53" s="2">
        <v>2774445.87</v>
      </c>
    </row>
    <row r="54" spans="1:14" x14ac:dyDescent="0.2">
      <c r="A54" t="s">
        <v>0</v>
      </c>
      <c r="B54" t="s">
        <v>90</v>
      </c>
      <c r="C54" t="s">
        <v>69</v>
      </c>
      <c r="D54" t="s">
        <v>91</v>
      </c>
      <c r="E54" t="s">
        <v>4</v>
      </c>
      <c r="F54" t="s">
        <v>5</v>
      </c>
      <c r="G54" s="2">
        <v>1100000</v>
      </c>
      <c r="H54" s="2">
        <v>0</v>
      </c>
      <c r="I54" s="2">
        <v>1100000</v>
      </c>
      <c r="J54" s="2">
        <v>135084.17000000001</v>
      </c>
      <c r="K54" s="2">
        <v>1235084.17</v>
      </c>
      <c r="L54" s="2">
        <v>788263.99</v>
      </c>
      <c r="M54" s="2">
        <v>788263.99</v>
      </c>
      <c r="N54" s="2">
        <v>446820.18</v>
      </c>
    </row>
    <row r="55" spans="1:14" x14ac:dyDescent="0.2">
      <c r="A55" t="s">
        <v>28</v>
      </c>
      <c r="B55" t="s">
        <v>92</v>
      </c>
      <c r="C55" t="s">
        <v>69</v>
      </c>
      <c r="D55" t="s">
        <v>93</v>
      </c>
      <c r="E55" t="s">
        <v>4</v>
      </c>
      <c r="F55" t="s">
        <v>5</v>
      </c>
      <c r="G55" s="2">
        <v>0</v>
      </c>
      <c r="H55" s="2">
        <v>0</v>
      </c>
      <c r="I55" s="2">
        <v>0</v>
      </c>
      <c r="J55" s="2">
        <v>16</v>
      </c>
      <c r="K55" s="2">
        <v>16</v>
      </c>
      <c r="L55" s="2">
        <v>15.04</v>
      </c>
      <c r="M55" s="2">
        <v>15.04</v>
      </c>
      <c r="N55" s="2">
        <v>0.96</v>
      </c>
    </row>
    <row r="56" spans="1:14" x14ac:dyDescent="0.2">
      <c r="A56" t="s">
        <v>94</v>
      </c>
      <c r="B56" t="s">
        <v>92</v>
      </c>
      <c r="C56" t="s">
        <v>69</v>
      </c>
      <c r="D56" t="s">
        <v>93</v>
      </c>
      <c r="E56" t="s">
        <v>4</v>
      </c>
      <c r="F56" t="s">
        <v>5</v>
      </c>
      <c r="G56" s="2">
        <v>0</v>
      </c>
      <c r="H56" s="2">
        <v>0</v>
      </c>
      <c r="I56" s="2">
        <v>0</v>
      </c>
      <c r="J56" s="2">
        <v>900</v>
      </c>
      <c r="K56" s="2">
        <v>900</v>
      </c>
      <c r="L56" s="2">
        <v>851.73</v>
      </c>
      <c r="M56" s="2">
        <v>851.73</v>
      </c>
      <c r="N56" s="2">
        <v>48.27</v>
      </c>
    </row>
    <row r="57" spans="1:14" x14ac:dyDescent="0.2">
      <c r="A57" t="s">
        <v>95</v>
      </c>
      <c r="B57" t="s">
        <v>92</v>
      </c>
      <c r="C57" t="s">
        <v>69</v>
      </c>
      <c r="D57" t="s">
        <v>93</v>
      </c>
      <c r="E57" t="s">
        <v>4</v>
      </c>
      <c r="F57" t="s">
        <v>5</v>
      </c>
      <c r="G57" s="2">
        <v>0</v>
      </c>
      <c r="H57" s="2">
        <v>0</v>
      </c>
      <c r="I57" s="2">
        <v>0</v>
      </c>
      <c r="J57" s="2">
        <v>450</v>
      </c>
      <c r="K57" s="2">
        <v>450</v>
      </c>
      <c r="L57" s="2">
        <v>433.54</v>
      </c>
      <c r="M57" s="2">
        <v>433.54</v>
      </c>
      <c r="N57" s="2">
        <v>16.46</v>
      </c>
    </row>
    <row r="58" spans="1:14" x14ac:dyDescent="0.2">
      <c r="A58" t="s">
        <v>96</v>
      </c>
      <c r="B58" t="s">
        <v>92</v>
      </c>
      <c r="C58" t="s">
        <v>69</v>
      </c>
      <c r="D58" t="s">
        <v>93</v>
      </c>
      <c r="E58" t="s">
        <v>4</v>
      </c>
      <c r="F58" t="s">
        <v>5</v>
      </c>
      <c r="G58" s="2">
        <v>0</v>
      </c>
      <c r="H58" s="2">
        <v>0</v>
      </c>
      <c r="I58" s="2">
        <v>0</v>
      </c>
      <c r="J58" s="2">
        <v>14000</v>
      </c>
      <c r="K58" s="2">
        <v>14000</v>
      </c>
      <c r="L58" s="2">
        <v>14484.47</v>
      </c>
      <c r="M58" s="2">
        <v>14484.47</v>
      </c>
      <c r="N58" s="2">
        <v>-484.47</v>
      </c>
    </row>
    <row r="59" spans="1:14" x14ac:dyDescent="0.2">
      <c r="A59" t="s">
        <v>97</v>
      </c>
      <c r="B59" t="s">
        <v>92</v>
      </c>
      <c r="C59" t="s">
        <v>69</v>
      </c>
      <c r="D59" t="s">
        <v>93</v>
      </c>
      <c r="E59" t="s">
        <v>4</v>
      </c>
      <c r="F59" t="s">
        <v>5</v>
      </c>
      <c r="G59" s="2">
        <v>0</v>
      </c>
      <c r="H59" s="2">
        <v>0</v>
      </c>
      <c r="I59" s="2">
        <v>0</v>
      </c>
      <c r="J59" s="2">
        <v>700</v>
      </c>
      <c r="K59" s="2">
        <v>700</v>
      </c>
      <c r="L59" s="2">
        <v>695.12</v>
      </c>
      <c r="M59" s="2">
        <v>695.12</v>
      </c>
      <c r="N59" s="2">
        <v>4.88</v>
      </c>
    </row>
    <row r="60" spans="1:14" x14ac:dyDescent="0.2">
      <c r="A60" t="s">
        <v>82</v>
      </c>
      <c r="B60" t="s">
        <v>92</v>
      </c>
      <c r="C60" t="s">
        <v>69</v>
      </c>
      <c r="D60" t="s">
        <v>93</v>
      </c>
      <c r="E60" t="s">
        <v>4</v>
      </c>
      <c r="F60" t="s">
        <v>5</v>
      </c>
      <c r="G60" s="2">
        <v>0</v>
      </c>
      <c r="H60" s="2">
        <v>0</v>
      </c>
      <c r="I60" s="2">
        <v>0</v>
      </c>
      <c r="J60" s="2">
        <v>1900</v>
      </c>
      <c r="K60" s="2">
        <v>1900</v>
      </c>
      <c r="L60" s="2">
        <v>1819.74</v>
      </c>
      <c r="M60" s="2">
        <v>1819.74</v>
      </c>
      <c r="N60" s="2">
        <v>80.260000000000005</v>
      </c>
    </row>
    <row r="61" spans="1:14" x14ac:dyDescent="0.2">
      <c r="A61" t="s">
        <v>24</v>
      </c>
      <c r="B61" t="s">
        <v>92</v>
      </c>
      <c r="C61" t="s">
        <v>69</v>
      </c>
      <c r="D61" t="s">
        <v>93</v>
      </c>
      <c r="E61" t="s">
        <v>4</v>
      </c>
      <c r="F61" t="s">
        <v>5</v>
      </c>
      <c r="G61" s="2">
        <v>0</v>
      </c>
      <c r="H61" s="2">
        <v>0</v>
      </c>
      <c r="I61" s="2">
        <v>0</v>
      </c>
      <c r="J61" s="2">
        <v>35</v>
      </c>
      <c r="K61" s="2">
        <v>35</v>
      </c>
      <c r="L61" s="2">
        <v>32.46</v>
      </c>
      <c r="M61" s="2">
        <v>32.46</v>
      </c>
      <c r="N61" s="2">
        <v>2.54</v>
      </c>
    </row>
    <row r="62" spans="1:14" x14ac:dyDescent="0.2">
      <c r="A62" t="s">
        <v>85</v>
      </c>
      <c r="B62" t="s">
        <v>92</v>
      </c>
      <c r="C62" t="s">
        <v>69</v>
      </c>
      <c r="D62" t="s">
        <v>93</v>
      </c>
      <c r="E62" t="s">
        <v>4</v>
      </c>
      <c r="F62" t="s">
        <v>5</v>
      </c>
      <c r="G62" s="2">
        <v>0</v>
      </c>
      <c r="H62" s="2">
        <v>0</v>
      </c>
      <c r="I62" s="2">
        <v>0</v>
      </c>
      <c r="J62" s="2">
        <v>200</v>
      </c>
      <c r="K62" s="2">
        <v>200</v>
      </c>
      <c r="L62" s="2">
        <v>191.17</v>
      </c>
      <c r="M62" s="2">
        <v>191.17</v>
      </c>
      <c r="N62" s="2">
        <v>8.83</v>
      </c>
    </row>
    <row r="63" spans="1:14" x14ac:dyDescent="0.2">
      <c r="A63" t="s">
        <v>98</v>
      </c>
      <c r="B63" t="s">
        <v>92</v>
      </c>
      <c r="C63" t="s">
        <v>69</v>
      </c>
      <c r="D63" t="s">
        <v>93</v>
      </c>
      <c r="E63" t="s">
        <v>4</v>
      </c>
      <c r="F63" t="s">
        <v>5</v>
      </c>
      <c r="G63" s="2">
        <v>0</v>
      </c>
      <c r="H63" s="2">
        <v>0</v>
      </c>
      <c r="I63" s="2">
        <v>0</v>
      </c>
      <c r="J63" s="2">
        <v>30</v>
      </c>
      <c r="K63" s="2">
        <v>30</v>
      </c>
      <c r="L63" s="2">
        <v>26.81</v>
      </c>
      <c r="M63" s="2">
        <v>26.81</v>
      </c>
      <c r="N63" s="2">
        <v>3.19</v>
      </c>
    </row>
    <row r="64" spans="1:14" x14ac:dyDescent="0.2">
      <c r="A64" t="s">
        <v>73</v>
      </c>
      <c r="B64" t="s">
        <v>92</v>
      </c>
      <c r="C64" t="s">
        <v>69</v>
      </c>
      <c r="D64" t="s">
        <v>93</v>
      </c>
      <c r="E64" t="s">
        <v>4</v>
      </c>
      <c r="F64" t="s">
        <v>5</v>
      </c>
      <c r="G64" s="2">
        <v>0</v>
      </c>
      <c r="H64" s="2">
        <v>0</v>
      </c>
      <c r="I64" s="2">
        <v>0</v>
      </c>
      <c r="J64" s="2">
        <v>4000</v>
      </c>
      <c r="K64" s="2">
        <v>4000</v>
      </c>
      <c r="L64" s="2">
        <v>8208.5400000000009</v>
      </c>
      <c r="M64" s="2">
        <v>8208.5400000000009</v>
      </c>
      <c r="N64" s="2">
        <v>-4208.54</v>
      </c>
    </row>
    <row r="65" spans="1:14" x14ac:dyDescent="0.2">
      <c r="A65" t="s">
        <v>0</v>
      </c>
      <c r="B65" t="s">
        <v>92</v>
      </c>
      <c r="C65" t="s">
        <v>69</v>
      </c>
      <c r="D65" t="s">
        <v>93</v>
      </c>
      <c r="E65" t="s">
        <v>4</v>
      </c>
      <c r="F65" t="s">
        <v>5</v>
      </c>
      <c r="G65" s="2">
        <v>102000</v>
      </c>
      <c r="H65" s="2">
        <v>0</v>
      </c>
      <c r="I65" s="2">
        <v>102000</v>
      </c>
      <c r="J65" s="2">
        <v>-89131</v>
      </c>
      <c r="K65" s="2">
        <v>12869</v>
      </c>
      <c r="L65" s="2">
        <v>0</v>
      </c>
      <c r="M65" s="2">
        <v>0</v>
      </c>
      <c r="N65" s="2">
        <v>12869</v>
      </c>
    </row>
    <row r="66" spans="1:14" x14ac:dyDescent="0.2">
      <c r="A66" t="s">
        <v>99</v>
      </c>
      <c r="B66" t="s">
        <v>92</v>
      </c>
      <c r="C66" t="s">
        <v>69</v>
      </c>
      <c r="D66" t="s">
        <v>93</v>
      </c>
      <c r="E66" t="s">
        <v>4</v>
      </c>
      <c r="F66" t="s">
        <v>5</v>
      </c>
      <c r="G66" s="2">
        <v>0</v>
      </c>
      <c r="H66" s="2">
        <v>0</v>
      </c>
      <c r="I66" s="2">
        <v>0</v>
      </c>
      <c r="J66" s="2">
        <v>1900</v>
      </c>
      <c r="K66" s="2">
        <v>1900</v>
      </c>
      <c r="L66" s="2">
        <v>1876.65</v>
      </c>
      <c r="M66" s="2">
        <v>1408.03</v>
      </c>
      <c r="N66" s="2">
        <v>23.35</v>
      </c>
    </row>
    <row r="67" spans="1:14" x14ac:dyDescent="0.2">
      <c r="A67" t="s">
        <v>0</v>
      </c>
      <c r="B67" t="s">
        <v>100</v>
      </c>
      <c r="C67" t="s">
        <v>69</v>
      </c>
      <c r="D67" t="s">
        <v>101</v>
      </c>
      <c r="E67" t="s">
        <v>4</v>
      </c>
      <c r="F67" t="s">
        <v>5</v>
      </c>
      <c r="G67" s="2">
        <v>40000000</v>
      </c>
      <c r="H67" s="2">
        <v>0</v>
      </c>
      <c r="I67" s="2">
        <v>40000000</v>
      </c>
      <c r="J67" s="2">
        <v>-19989106.960000001</v>
      </c>
      <c r="K67" s="2">
        <v>20010893.039999999</v>
      </c>
      <c r="L67" s="2">
        <v>16869746.789999999</v>
      </c>
      <c r="M67" s="2">
        <v>16869746.789999999</v>
      </c>
      <c r="N67" s="2">
        <v>3141146.25</v>
      </c>
    </row>
    <row r="68" spans="1:14" x14ac:dyDescent="0.2">
      <c r="A68" t="s">
        <v>28</v>
      </c>
      <c r="B68" t="s">
        <v>102</v>
      </c>
      <c r="C68" t="s">
        <v>69</v>
      </c>
      <c r="D68" t="s">
        <v>103</v>
      </c>
      <c r="E68" t="s">
        <v>4</v>
      </c>
      <c r="F68" t="s">
        <v>5</v>
      </c>
      <c r="G68" s="2">
        <v>0</v>
      </c>
      <c r="H68" s="2">
        <v>0</v>
      </c>
      <c r="I68" s="2">
        <v>0</v>
      </c>
      <c r="J68" s="2">
        <v>2500000</v>
      </c>
      <c r="K68" s="2">
        <v>2500000</v>
      </c>
      <c r="L68" s="2">
        <v>1901275</v>
      </c>
      <c r="M68" s="2">
        <v>1901275</v>
      </c>
      <c r="N68" s="2">
        <v>598725</v>
      </c>
    </row>
    <row r="69" spans="1:14" x14ac:dyDescent="0.2">
      <c r="A69" t="s">
        <v>0</v>
      </c>
      <c r="B69" t="s">
        <v>102</v>
      </c>
      <c r="C69" t="s">
        <v>69</v>
      </c>
      <c r="D69" t="s">
        <v>103</v>
      </c>
      <c r="E69" t="s">
        <v>4</v>
      </c>
      <c r="F69" t="s">
        <v>5</v>
      </c>
      <c r="G69" s="2">
        <v>5500000</v>
      </c>
      <c r="H69" s="2">
        <v>0</v>
      </c>
      <c r="I69" s="2">
        <v>5500000</v>
      </c>
      <c r="J69" s="2">
        <v>-4686641.82</v>
      </c>
      <c r="K69" s="2">
        <v>813358.18</v>
      </c>
      <c r="L69" s="2">
        <v>19691.12</v>
      </c>
      <c r="M69" s="2">
        <v>19691.12</v>
      </c>
      <c r="N69" s="2">
        <v>793667.06</v>
      </c>
    </row>
    <row r="70" spans="1:14" x14ac:dyDescent="0.2">
      <c r="A70" t="s">
        <v>104</v>
      </c>
      <c r="B70" t="s">
        <v>102</v>
      </c>
      <c r="C70" t="s">
        <v>69</v>
      </c>
      <c r="D70" t="s">
        <v>103</v>
      </c>
      <c r="E70" t="s">
        <v>4</v>
      </c>
      <c r="F70" t="s">
        <v>5</v>
      </c>
      <c r="G70" s="2">
        <v>0</v>
      </c>
      <c r="H70" s="2">
        <v>0</v>
      </c>
      <c r="I70" s="2">
        <v>0</v>
      </c>
      <c r="J70" s="2">
        <v>710</v>
      </c>
      <c r="K70" s="2">
        <v>710</v>
      </c>
      <c r="L70" s="2">
        <v>22608.38</v>
      </c>
      <c r="M70" s="2">
        <v>22608.38</v>
      </c>
      <c r="N70" s="2">
        <v>-21898.38</v>
      </c>
    </row>
    <row r="71" spans="1:14" x14ac:dyDescent="0.2">
      <c r="A71" t="s">
        <v>96</v>
      </c>
      <c r="B71" t="s">
        <v>105</v>
      </c>
      <c r="C71" t="s">
        <v>106</v>
      </c>
      <c r="D71" t="s">
        <v>107</v>
      </c>
      <c r="E71" t="s">
        <v>4</v>
      </c>
      <c r="F71" t="s">
        <v>5</v>
      </c>
      <c r="G71" s="2">
        <v>0</v>
      </c>
      <c r="H71" s="2">
        <v>0</v>
      </c>
      <c r="I71" s="2">
        <v>0</v>
      </c>
      <c r="J71" s="2">
        <v>78000</v>
      </c>
      <c r="K71" s="2">
        <v>78000</v>
      </c>
      <c r="L71" s="2">
        <v>77932.05</v>
      </c>
      <c r="M71" s="2">
        <v>77932.05</v>
      </c>
      <c r="N71" s="2">
        <v>67.95</v>
      </c>
    </row>
    <row r="72" spans="1:14" x14ac:dyDescent="0.2">
      <c r="A72" t="s">
        <v>0</v>
      </c>
      <c r="B72" t="s">
        <v>105</v>
      </c>
      <c r="C72" t="s">
        <v>106</v>
      </c>
      <c r="D72" t="s">
        <v>107</v>
      </c>
      <c r="E72" t="s">
        <v>4</v>
      </c>
      <c r="F72" t="s">
        <v>5</v>
      </c>
      <c r="G72" s="2">
        <v>100000</v>
      </c>
      <c r="H72" s="2">
        <v>0</v>
      </c>
      <c r="I72" s="2">
        <v>100000</v>
      </c>
      <c r="J72" s="2">
        <v>-77917.5</v>
      </c>
      <c r="K72" s="2">
        <v>22082.5</v>
      </c>
      <c r="L72" s="2">
        <v>0</v>
      </c>
      <c r="M72" s="2">
        <v>0</v>
      </c>
      <c r="N72" s="2">
        <v>22082.5</v>
      </c>
    </row>
    <row r="73" spans="1:14" x14ac:dyDescent="0.2">
      <c r="A73" t="s">
        <v>28</v>
      </c>
      <c r="B73" t="s">
        <v>108</v>
      </c>
      <c r="C73" t="s">
        <v>106</v>
      </c>
      <c r="D73" t="s">
        <v>109</v>
      </c>
      <c r="E73" t="s">
        <v>4</v>
      </c>
      <c r="F73" t="s">
        <v>5</v>
      </c>
      <c r="G73" s="2">
        <v>0</v>
      </c>
      <c r="H73" s="2">
        <v>0</v>
      </c>
      <c r="I73" s="2">
        <v>0</v>
      </c>
      <c r="J73" s="2">
        <v>18000</v>
      </c>
      <c r="K73" s="2">
        <v>18000</v>
      </c>
      <c r="L73" s="2">
        <v>17470.310000000001</v>
      </c>
      <c r="M73" s="2">
        <v>0</v>
      </c>
      <c r="N73" s="2">
        <v>529.69000000000005</v>
      </c>
    </row>
    <row r="74" spans="1:14" x14ac:dyDescent="0.2">
      <c r="A74" t="s">
        <v>81</v>
      </c>
      <c r="B74" t="s">
        <v>108</v>
      </c>
      <c r="C74" t="s">
        <v>106</v>
      </c>
      <c r="D74" t="s">
        <v>109</v>
      </c>
      <c r="E74" t="s">
        <v>4</v>
      </c>
      <c r="F74" t="s">
        <v>5</v>
      </c>
      <c r="G74" s="2">
        <v>0</v>
      </c>
      <c r="H74" s="2">
        <v>0</v>
      </c>
      <c r="I74" s="2">
        <v>0</v>
      </c>
      <c r="J74" s="2">
        <v>800</v>
      </c>
      <c r="K74" s="2">
        <v>800</v>
      </c>
      <c r="L74" s="2">
        <v>798</v>
      </c>
      <c r="M74" s="2">
        <v>798</v>
      </c>
      <c r="N74" s="2">
        <v>2</v>
      </c>
    </row>
    <row r="75" spans="1:14" x14ac:dyDescent="0.2">
      <c r="A75" t="s">
        <v>99</v>
      </c>
      <c r="B75" t="s">
        <v>108</v>
      </c>
      <c r="C75" t="s">
        <v>106</v>
      </c>
      <c r="D75" t="s">
        <v>109</v>
      </c>
      <c r="E75" t="s">
        <v>4</v>
      </c>
      <c r="F75" t="s">
        <v>5</v>
      </c>
      <c r="G75" s="2">
        <v>0</v>
      </c>
      <c r="H75" s="2">
        <v>0</v>
      </c>
      <c r="I75" s="2">
        <v>0</v>
      </c>
      <c r="J75" s="2">
        <v>2600</v>
      </c>
      <c r="K75" s="2">
        <v>2600</v>
      </c>
      <c r="L75" s="2">
        <v>2520</v>
      </c>
      <c r="M75" s="2">
        <v>2520</v>
      </c>
      <c r="N75" s="2">
        <v>80</v>
      </c>
    </row>
    <row r="76" spans="1:14" x14ac:dyDescent="0.2">
      <c r="A76" t="s">
        <v>0</v>
      </c>
      <c r="B76" t="s">
        <v>108</v>
      </c>
      <c r="C76" t="s">
        <v>106</v>
      </c>
      <c r="D76" t="s">
        <v>109</v>
      </c>
      <c r="E76" t="s">
        <v>4</v>
      </c>
      <c r="F76" t="s">
        <v>5</v>
      </c>
      <c r="G76" s="2">
        <v>75000</v>
      </c>
      <c r="H76" s="2">
        <v>0</v>
      </c>
      <c r="I76" s="2">
        <v>75000</v>
      </c>
      <c r="J76" s="2">
        <v>-74000</v>
      </c>
      <c r="K76" s="2">
        <v>1000</v>
      </c>
      <c r="L76" s="2">
        <v>822.24</v>
      </c>
      <c r="M76" s="2">
        <v>822.24</v>
      </c>
      <c r="N76" s="2">
        <v>177.76</v>
      </c>
    </row>
    <row r="77" spans="1:14" x14ac:dyDescent="0.2">
      <c r="A77" t="s">
        <v>0</v>
      </c>
      <c r="B77" t="s">
        <v>110</v>
      </c>
      <c r="C77" t="s">
        <v>106</v>
      </c>
      <c r="D77" t="s">
        <v>111</v>
      </c>
      <c r="E77" t="s">
        <v>4</v>
      </c>
      <c r="F77" t="s">
        <v>5</v>
      </c>
      <c r="G77" s="2">
        <v>180000</v>
      </c>
      <c r="H77" s="2">
        <v>0</v>
      </c>
      <c r="I77" s="2">
        <v>180000</v>
      </c>
      <c r="J77" s="2">
        <v>35511.68</v>
      </c>
      <c r="K77" s="2">
        <v>215511.67999999999</v>
      </c>
      <c r="L77" s="2">
        <v>162662.56</v>
      </c>
      <c r="M77" s="2">
        <v>162662.56</v>
      </c>
      <c r="N77" s="2">
        <v>52849.120000000003</v>
      </c>
    </row>
    <row r="78" spans="1:14" x14ac:dyDescent="0.2">
      <c r="A78" t="s">
        <v>0</v>
      </c>
      <c r="B78" t="s">
        <v>112</v>
      </c>
      <c r="C78" t="s">
        <v>106</v>
      </c>
      <c r="D78" t="s">
        <v>113</v>
      </c>
      <c r="E78" t="s">
        <v>4</v>
      </c>
      <c r="F78" t="s">
        <v>5</v>
      </c>
      <c r="G78" s="2">
        <v>284000</v>
      </c>
      <c r="H78" s="2">
        <v>0</v>
      </c>
      <c r="I78" s="2">
        <v>284000</v>
      </c>
      <c r="J78" s="2">
        <v>45000</v>
      </c>
      <c r="K78" s="2">
        <v>329000</v>
      </c>
      <c r="L78" s="2">
        <v>337760.78</v>
      </c>
      <c r="M78" s="2">
        <v>251129.75</v>
      </c>
      <c r="N78" s="2">
        <v>-8760.7800000000007</v>
      </c>
    </row>
    <row r="79" spans="1:14" x14ac:dyDescent="0.2">
      <c r="A79" t="s">
        <v>0</v>
      </c>
      <c r="B79" t="s">
        <v>114</v>
      </c>
      <c r="C79" t="s">
        <v>106</v>
      </c>
      <c r="D79" t="s">
        <v>115</v>
      </c>
      <c r="E79" t="s">
        <v>4</v>
      </c>
      <c r="F79" t="s">
        <v>5</v>
      </c>
      <c r="G79" s="2">
        <v>100000</v>
      </c>
      <c r="H79" s="2">
        <v>0</v>
      </c>
      <c r="I79" s="2">
        <v>100000</v>
      </c>
      <c r="J79" s="2">
        <v>-50000</v>
      </c>
      <c r="K79" s="2">
        <v>50000</v>
      </c>
      <c r="L79" s="2">
        <v>0</v>
      </c>
      <c r="M79" s="2">
        <v>0</v>
      </c>
      <c r="N79" s="2">
        <v>50000</v>
      </c>
    </row>
    <row r="80" spans="1:14" x14ac:dyDescent="0.2">
      <c r="A80" t="s">
        <v>116</v>
      </c>
      <c r="B80" t="s">
        <v>117</v>
      </c>
      <c r="C80" t="s">
        <v>106</v>
      </c>
      <c r="D80" t="s">
        <v>118</v>
      </c>
      <c r="E80" t="s">
        <v>4</v>
      </c>
      <c r="F80" t="s">
        <v>5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8.15</v>
      </c>
      <c r="M80" s="2">
        <v>8.15</v>
      </c>
      <c r="N80" s="2">
        <v>-8.15</v>
      </c>
    </row>
    <row r="81" spans="1:16" x14ac:dyDescent="0.2">
      <c r="A81" t="s">
        <v>79</v>
      </c>
      <c r="B81" t="s">
        <v>117</v>
      </c>
      <c r="C81" t="s">
        <v>106</v>
      </c>
      <c r="D81" t="s">
        <v>118</v>
      </c>
      <c r="E81" t="s">
        <v>4</v>
      </c>
      <c r="F81" t="s">
        <v>5</v>
      </c>
      <c r="G81" s="2">
        <v>0</v>
      </c>
      <c r="H81" s="2">
        <v>0</v>
      </c>
      <c r="I81" s="2">
        <v>0</v>
      </c>
      <c r="J81" s="2">
        <v>140</v>
      </c>
      <c r="K81" s="2">
        <v>140</v>
      </c>
      <c r="L81" s="2">
        <v>220.11</v>
      </c>
      <c r="M81" s="2">
        <v>220.11</v>
      </c>
      <c r="N81" s="2">
        <v>-80.11</v>
      </c>
    </row>
    <row r="82" spans="1:16" x14ac:dyDescent="0.2">
      <c r="A82" t="s">
        <v>99</v>
      </c>
      <c r="B82" t="s">
        <v>117</v>
      </c>
      <c r="C82" t="s">
        <v>106</v>
      </c>
      <c r="D82" t="s">
        <v>118</v>
      </c>
      <c r="E82" t="s">
        <v>4</v>
      </c>
      <c r="F82" t="s">
        <v>5</v>
      </c>
      <c r="G82" s="2">
        <v>0</v>
      </c>
      <c r="H82" s="2">
        <v>0</v>
      </c>
      <c r="I82" s="2">
        <v>0</v>
      </c>
      <c r="J82" s="2">
        <v>60</v>
      </c>
      <c r="K82" s="2">
        <v>60</v>
      </c>
      <c r="L82" s="2">
        <v>53.54</v>
      </c>
      <c r="M82" s="2">
        <v>53.54</v>
      </c>
      <c r="N82" s="2">
        <v>6.46</v>
      </c>
    </row>
    <row r="83" spans="1:16" x14ac:dyDescent="0.2">
      <c r="A83" t="s">
        <v>24</v>
      </c>
      <c r="B83" t="s">
        <v>117</v>
      </c>
      <c r="C83" t="s">
        <v>106</v>
      </c>
      <c r="D83" t="s">
        <v>118</v>
      </c>
      <c r="E83" t="s">
        <v>4</v>
      </c>
      <c r="F83" t="s">
        <v>5</v>
      </c>
      <c r="G83" s="2">
        <v>0</v>
      </c>
      <c r="H83" s="2">
        <v>0</v>
      </c>
      <c r="I83" s="2">
        <v>0</v>
      </c>
      <c r="J83" s="2">
        <v>2500</v>
      </c>
      <c r="K83" s="2">
        <v>2500</v>
      </c>
      <c r="L83" s="2">
        <v>3326.54</v>
      </c>
      <c r="M83" s="2">
        <v>2426.54</v>
      </c>
      <c r="N83" s="2">
        <v>-826.54</v>
      </c>
    </row>
    <row r="84" spans="1:16" s="83" customFormat="1" x14ac:dyDescent="0.2">
      <c r="A84" s="83" t="s">
        <v>0</v>
      </c>
      <c r="B84" s="83" t="s">
        <v>117</v>
      </c>
      <c r="C84" s="83" t="s">
        <v>106</v>
      </c>
      <c r="D84" s="84" t="s">
        <v>118</v>
      </c>
      <c r="E84" s="83" t="s">
        <v>4</v>
      </c>
      <c r="F84" s="83" t="s">
        <v>5</v>
      </c>
      <c r="G84" s="6">
        <v>2000000</v>
      </c>
      <c r="H84" s="6">
        <v>0</v>
      </c>
      <c r="I84" s="6">
        <v>2000000</v>
      </c>
      <c r="J84" s="6">
        <v>-1686993.47</v>
      </c>
      <c r="K84" s="6">
        <v>313006.52999999991</v>
      </c>
      <c r="L84" s="6">
        <v>589826.79</v>
      </c>
      <c r="M84" s="6">
        <v>589724.05000000005</v>
      </c>
      <c r="N84" s="6">
        <v>536931.87</v>
      </c>
      <c r="P84" s="86"/>
    </row>
    <row r="85" spans="1:16" x14ac:dyDescent="0.2">
      <c r="A85" t="s">
        <v>80</v>
      </c>
      <c r="B85" t="s">
        <v>117</v>
      </c>
      <c r="C85" t="s">
        <v>106</v>
      </c>
      <c r="D85" t="s">
        <v>118</v>
      </c>
      <c r="E85" t="s">
        <v>4</v>
      </c>
      <c r="F85" t="s">
        <v>5</v>
      </c>
      <c r="G85" s="2">
        <v>0</v>
      </c>
      <c r="H85" s="2">
        <v>0</v>
      </c>
      <c r="I85" s="2">
        <v>0</v>
      </c>
      <c r="J85" s="2">
        <v>18</v>
      </c>
      <c r="K85" s="2">
        <v>18</v>
      </c>
      <c r="L85" s="2">
        <v>17.579999999999998</v>
      </c>
      <c r="M85" s="2">
        <v>17.579999999999998</v>
      </c>
      <c r="N85" s="2">
        <v>0.42</v>
      </c>
    </row>
    <row r="86" spans="1:16" x14ac:dyDescent="0.2">
      <c r="A86" t="s">
        <v>119</v>
      </c>
      <c r="B86" t="s">
        <v>117</v>
      </c>
      <c r="C86" t="s">
        <v>106</v>
      </c>
      <c r="D86" t="s">
        <v>118</v>
      </c>
      <c r="E86" t="s">
        <v>4</v>
      </c>
      <c r="F86" t="s">
        <v>5</v>
      </c>
      <c r="G86" s="2">
        <v>0</v>
      </c>
      <c r="H86" s="2">
        <v>0</v>
      </c>
      <c r="I86" s="2">
        <v>0</v>
      </c>
      <c r="J86" s="2">
        <v>90</v>
      </c>
      <c r="K86" s="2">
        <v>90</v>
      </c>
      <c r="L86" s="2">
        <v>528.48</v>
      </c>
      <c r="M86" s="2">
        <v>528.48</v>
      </c>
      <c r="N86" s="2">
        <v>-438.48</v>
      </c>
    </row>
    <row r="87" spans="1:16" x14ac:dyDescent="0.2">
      <c r="A87" t="s">
        <v>28</v>
      </c>
      <c r="B87" t="s">
        <v>117</v>
      </c>
      <c r="C87" t="s">
        <v>106</v>
      </c>
      <c r="D87" t="s">
        <v>118</v>
      </c>
      <c r="E87" t="s">
        <v>4</v>
      </c>
      <c r="F87" t="s">
        <v>5</v>
      </c>
      <c r="G87" s="2">
        <v>0</v>
      </c>
      <c r="H87" s="2">
        <v>0</v>
      </c>
      <c r="I87" s="2">
        <v>0</v>
      </c>
      <c r="J87" s="2">
        <v>16000</v>
      </c>
      <c r="K87" s="2">
        <v>16000</v>
      </c>
      <c r="L87" s="2">
        <v>15114.4</v>
      </c>
      <c r="M87" s="2">
        <v>10298.129999999999</v>
      </c>
      <c r="N87" s="2">
        <v>885.6</v>
      </c>
    </row>
    <row r="88" spans="1:16" x14ac:dyDescent="0.2">
      <c r="A88" t="s">
        <v>120</v>
      </c>
      <c r="B88" t="s">
        <v>117</v>
      </c>
      <c r="C88" t="s">
        <v>106</v>
      </c>
      <c r="D88" t="s">
        <v>118</v>
      </c>
      <c r="E88" t="s">
        <v>4</v>
      </c>
      <c r="F88" t="s">
        <v>5</v>
      </c>
      <c r="G88" s="2">
        <v>0</v>
      </c>
      <c r="H88" s="2">
        <v>0</v>
      </c>
      <c r="I88" s="2">
        <v>0</v>
      </c>
      <c r="J88" s="2">
        <v>1100</v>
      </c>
      <c r="K88" s="2">
        <v>1100</v>
      </c>
      <c r="L88" s="2">
        <v>1450.89</v>
      </c>
      <c r="M88" s="2">
        <v>1450.89</v>
      </c>
      <c r="N88" s="2">
        <v>-350.89</v>
      </c>
    </row>
    <row r="89" spans="1:16" x14ac:dyDescent="0.2">
      <c r="A89" t="s">
        <v>82</v>
      </c>
      <c r="B89" t="s">
        <v>117</v>
      </c>
      <c r="C89" t="s">
        <v>106</v>
      </c>
      <c r="D89" t="s">
        <v>118</v>
      </c>
      <c r="E89" t="s">
        <v>4</v>
      </c>
      <c r="F89" t="s">
        <v>5</v>
      </c>
      <c r="G89" s="2">
        <v>0</v>
      </c>
      <c r="H89" s="2">
        <v>0</v>
      </c>
      <c r="I89" s="2">
        <v>0</v>
      </c>
      <c r="J89" s="2">
        <v>200</v>
      </c>
      <c r="K89" s="2">
        <v>200</v>
      </c>
      <c r="L89" s="2">
        <v>191.66</v>
      </c>
      <c r="M89" s="2">
        <v>191.66</v>
      </c>
      <c r="N89" s="2">
        <v>8.34</v>
      </c>
    </row>
    <row r="90" spans="1:16" x14ac:dyDescent="0.2">
      <c r="A90" t="s">
        <v>73</v>
      </c>
      <c r="B90" t="s">
        <v>117</v>
      </c>
      <c r="C90" t="s">
        <v>106</v>
      </c>
      <c r="D90" t="s">
        <v>118</v>
      </c>
      <c r="E90" t="s">
        <v>4</v>
      </c>
      <c r="F90" t="s">
        <v>5</v>
      </c>
      <c r="G90" s="2">
        <v>0</v>
      </c>
      <c r="H90" s="2">
        <v>0</v>
      </c>
      <c r="I90" s="2">
        <v>0</v>
      </c>
      <c r="J90" s="2">
        <v>1100</v>
      </c>
      <c r="K90" s="2">
        <v>1100</v>
      </c>
      <c r="L90" s="2">
        <v>1229.81</v>
      </c>
      <c r="M90" s="2">
        <v>1229.33</v>
      </c>
      <c r="N90" s="2">
        <v>-129.81</v>
      </c>
    </row>
    <row r="91" spans="1:16" x14ac:dyDescent="0.2">
      <c r="A91" t="s">
        <v>97</v>
      </c>
      <c r="B91" t="s">
        <v>117</v>
      </c>
      <c r="C91" t="s">
        <v>106</v>
      </c>
      <c r="D91" t="s">
        <v>118</v>
      </c>
      <c r="E91" t="s">
        <v>4</v>
      </c>
      <c r="F91" t="s">
        <v>5</v>
      </c>
      <c r="G91" s="2">
        <v>0</v>
      </c>
      <c r="H91" s="2">
        <v>0</v>
      </c>
      <c r="I91" s="2">
        <v>0</v>
      </c>
      <c r="J91" s="2">
        <v>600</v>
      </c>
      <c r="K91" s="2">
        <v>600</v>
      </c>
      <c r="L91" s="2">
        <v>510</v>
      </c>
      <c r="M91" s="2">
        <v>116</v>
      </c>
      <c r="N91" s="2">
        <v>90</v>
      </c>
    </row>
    <row r="92" spans="1:16" x14ac:dyDescent="0.2">
      <c r="A92" t="s">
        <v>94</v>
      </c>
      <c r="B92" t="s">
        <v>117</v>
      </c>
      <c r="C92" t="s">
        <v>106</v>
      </c>
      <c r="D92" t="s">
        <v>118</v>
      </c>
      <c r="E92" t="s">
        <v>4</v>
      </c>
      <c r="F92" t="s">
        <v>5</v>
      </c>
      <c r="G92" s="2">
        <v>0</v>
      </c>
      <c r="H92" s="2">
        <v>0</v>
      </c>
      <c r="I92" s="2">
        <v>0</v>
      </c>
      <c r="J92" s="2">
        <v>1100</v>
      </c>
      <c r="K92" s="2">
        <v>1100</v>
      </c>
      <c r="L92" s="2">
        <v>1086.6500000000001</v>
      </c>
      <c r="M92" s="2">
        <v>1086.6500000000001</v>
      </c>
      <c r="N92" s="2">
        <v>13.35</v>
      </c>
    </row>
    <row r="93" spans="1:16" x14ac:dyDescent="0.2">
      <c r="A93" t="s">
        <v>77</v>
      </c>
      <c r="B93" t="s">
        <v>117</v>
      </c>
      <c r="C93" t="s">
        <v>106</v>
      </c>
      <c r="D93" t="s">
        <v>118</v>
      </c>
      <c r="E93" t="s">
        <v>4</v>
      </c>
      <c r="F93" t="s">
        <v>5</v>
      </c>
      <c r="G93" s="2">
        <v>0</v>
      </c>
      <c r="H93" s="2">
        <v>0</v>
      </c>
      <c r="I93" s="2">
        <v>0</v>
      </c>
      <c r="J93" s="2">
        <v>60</v>
      </c>
      <c r="K93" s="2">
        <v>60</v>
      </c>
      <c r="L93" s="2">
        <v>54.21</v>
      </c>
      <c r="M93" s="2">
        <v>54.21</v>
      </c>
      <c r="N93" s="2">
        <v>5.79</v>
      </c>
    </row>
    <row r="94" spans="1:16" x14ac:dyDescent="0.2">
      <c r="A94" t="s">
        <v>78</v>
      </c>
      <c r="B94" t="s">
        <v>117</v>
      </c>
      <c r="C94" t="s">
        <v>106</v>
      </c>
      <c r="D94" t="s">
        <v>118</v>
      </c>
      <c r="E94" t="s">
        <v>4</v>
      </c>
      <c r="F94" t="s">
        <v>5</v>
      </c>
      <c r="G94" s="2">
        <v>0</v>
      </c>
      <c r="H94" s="2">
        <v>0</v>
      </c>
      <c r="I94" s="2">
        <v>0</v>
      </c>
      <c r="J94" s="2">
        <v>1300</v>
      </c>
      <c r="K94" s="2">
        <v>1300</v>
      </c>
      <c r="L94" s="2">
        <v>1286.3</v>
      </c>
      <c r="M94" s="2">
        <v>1286.3</v>
      </c>
      <c r="N94" s="2">
        <v>13.7</v>
      </c>
    </row>
    <row r="95" spans="1:16" x14ac:dyDescent="0.2">
      <c r="A95" t="s">
        <v>121</v>
      </c>
      <c r="B95" t="s">
        <v>117</v>
      </c>
      <c r="C95" t="s">
        <v>106</v>
      </c>
      <c r="D95" t="s">
        <v>118</v>
      </c>
      <c r="E95" t="s">
        <v>4</v>
      </c>
      <c r="F95" t="s">
        <v>5</v>
      </c>
      <c r="G95" s="2">
        <v>0</v>
      </c>
      <c r="H95" s="2">
        <v>0</v>
      </c>
      <c r="I95" s="2">
        <v>0</v>
      </c>
      <c r="J95" s="2">
        <v>600</v>
      </c>
      <c r="K95" s="2">
        <v>600</v>
      </c>
      <c r="L95" s="2">
        <v>521.14</v>
      </c>
      <c r="M95" s="2">
        <v>515.45000000000005</v>
      </c>
      <c r="N95" s="2">
        <v>78.86</v>
      </c>
    </row>
    <row r="96" spans="1:16" x14ac:dyDescent="0.2">
      <c r="A96" t="s">
        <v>84</v>
      </c>
      <c r="B96" t="s">
        <v>117</v>
      </c>
      <c r="C96" t="s">
        <v>106</v>
      </c>
      <c r="D96" t="s">
        <v>118</v>
      </c>
      <c r="E96" t="s">
        <v>4</v>
      </c>
      <c r="F96" t="s">
        <v>5</v>
      </c>
      <c r="G96" s="2">
        <v>0</v>
      </c>
      <c r="H96" s="2">
        <v>0</v>
      </c>
      <c r="I96" s="2">
        <v>0</v>
      </c>
      <c r="J96" s="2">
        <v>60</v>
      </c>
      <c r="K96" s="2">
        <v>60</v>
      </c>
      <c r="L96" s="2">
        <v>51.99</v>
      </c>
      <c r="M96" s="2">
        <v>51.99</v>
      </c>
      <c r="N96" s="2">
        <v>8.01</v>
      </c>
    </row>
    <row r="97" spans="1:14" x14ac:dyDescent="0.2">
      <c r="A97" t="s">
        <v>122</v>
      </c>
      <c r="B97" t="s">
        <v>117</v>
      </c>
      <c r="C97" t="s">
        <v>106</v>
      </c>
      <c r="D97" t="s">
        <v>118</v>
      </c>
      <c r="E97" t="s">
        <v>4</v>
      </c>
      <c r="F97" t="s">
        <v>5</v>
      </c>
      <c r="G97" s="2">
        <v>0</v>
      </c>
      <c r="H97" s="2">
        <v>0</v>
      </c>
      <c r="I97" s="2">
        <v>0</v>
      </c>
      <c r="J97" s="2">
        <v>430</v>
      </c>
      <c r="K97" s="2">
        <v>430</v>
      </c>
      <c r="L97" s="2">
        <v>420.37</v>
      </c>
      <c r="M97" s="2">
        <v>0</v>
      </c>
      <c r="N97" s="2">
        <v>9.6300000000000008</v>
      </c>
    </row>
    <row r="98" spans="1:14" x14ac:dyDescent="0.2">
      <c r="A98" t="s">
        <v>81</v>
      </c>
      <c r="B98" t="s">
        <v>117</v>
      </c>
      <c r="C98" t="s">
        <v>106</v>
      </c>
      <c r="D98" t="s">
        <v>118</v>
      </c>
      <c r="E98" t="s">
        <v>4</v>
      </c>
      <c r="F98" t="s">
        <v>5</v>
      </c>
      <c r="G98" s="2">
        <v>0</v>
      </c>
      <c r="H98" s="2">
        <v>0</v>
      </c>
      <c r="I98" s="2">
        <v>0</v>
      </c>
      <c r="J98" s="2">
        <v>150</v>
      </c>
      <c r="K98" s="2">
        <v>150</v>
      </c>
      <c r="L98" s="2">
        <v>127.75</v>
      </c>
      <c r="M98" s="2">
        <v>127.75</v>
      </c>
      <c r="N98" s="2">
        <v>22.25</v>
      </c>
    </row>
    <row r="99" spans="1:14" x14ac:dyDescent="0.2">
      <c r="A99" t="s">
        <v>85</v>
      </c>
      <c r="B99" t="s">
        <v>123</v>
      </c>
      <c r="C99" t="s">
        <v>124</v>
      </c>
      <c r="D99" t="s">
        <v>125</v>
      </c>
      <c r="E99" t="s">
        <v>4</v>
      </c>
      <c r="F99" t="s">
        <v>5</v>
      </c>
      <c r="G99" s="2">
        <v>0</v>
      </c>
      <c r="H99" s="2">
        <v>0</v>
      </c>
      <c r="I99" s="2">
        <v>0</v>
      </c>
      <c r="J99" s="2">
        <v>3543</v>
      </c>
      <c r="K99" s="2">
        <v>3543</v>
      </c>
      <c r="L99" s="2">
        <v>3542.14</v>
      </c>
      <c r="M99" s="2">
        <v>3542.14</v>
      </c>
      <c r="N99" s="2">
        <v>0.86</v>
      </c>
    </row>
    <row r="100" spans="1:14" x14ac:dyDescent="0.2">
      <c r="A100" t="s">
        <v>0</v>
      </c>
      <c r="B100" t="s">
        <v>126</v>
      </c>
      <c r="C100" t="s">
        <v>124</v>
      </c>
      <c r="D100" t="s">
        <v>127</v>
      </c>
      <c r="E100" t="s">
        <v>4</v>
      </c>
      <c r="F100" t="s">
        <v>5</v>
      </c>
      <c r="G100" s="2">
        <v>0</v>
      </c>
      <c r="H100" s="2">
        <v>0</v>
      </c>
      <c r="I100" s="2">
        <v>0</v>
      </c>
      <c r="J100" s="2">
        <v>106649.19</v>
      </c>
      <c r="K100" s="2">
        <v>106649.19</v>
      </c>
      <c r="L100" s="2">
        <v>68402.789999999994</v>
      </c>
      <c r="M100" s="2">
        <v>68402.789999999994</v>
      </c>
      <c r="N100" s="2">
        <v>38246.400000000001</v>
      </c>
    </row>
    <row r="101" spans="1:14" x14ac:dyDescent="0.2">
      <c r="A101" t="s">
        <v>0</v>
      </c>
      <c r="B101" t="s">
        <v>128</v>
      </c>
      <c r="C101" t="s">
        <v>124</v>
      </c>
      <c r="D101" t="s">
        <v>129</v>
      </c>
      <c r="E101" t="s">
        <v>4</v>
      </c>
      <c r="F101" t="s">
        <v>5</v>
      </c>
      <c r="G101" s="2">
        <v>0</v>
      </c>
      <c r="H101" s="2">
        <v>0</v>
      </c>
      <c r="I101" s="2">
        <v>0</v>
      </c>
      <c r="J101" s="2">
        <v>182120.83</v>
      </c>
      <c r="K101" s="2">
        <v>182120.83</v>
      </c>
      <c r="L101" s="2">
        <v>82050.929999999993</v>
      </c>
      <c r="M101" s="2">
        <v>82050.929999999993</v>
      </c>
      <c r="N101" s="2">
        <v>100069.9</v>
      </c>
    </row>
    <row r="102" spans="1:14" x14ac:dyDescent="0.2">
      <c r="A102" t="s">
        <v>0</v>
      </c>
      <c r="B102" t="s">
        <v>130</v>
      </c>
      <c r="C102" t="s">
        <v>131</v>
      </c>
      <c r="D102" t="s">
        <v>132</v>
      </c>
      <c r="E102" t="s">
        <v>133</v>
      </c>
      <c r="F102" t="s">
        <v>134</v>
      </c>
      <c r="G102" s="2">
        <v>347000000</v>
      </c>
      <c r="H102" s="2">
        <v>0</v>
      </c>
      <c r="I102" s="2">
        <v>347000000</v>
      </c>
      <c r="J102" s="2">
        <v>-70082045.969999999</v>
      </c>
      <c r="K102" s="2">
        <v>276917954.02999997</v>
      </c>
      <c r="L102" s="2">
        <v>156751409.19999999</v>
      </c>
      <c r="M102" s="2">
        <v>156751409.19999999</v>
      </c>
      <c r="N102" s="2">
        <v>120166544.83</v>
      </c>
    </row>
    <row r="103" spans="1:14" s="83" customFormat="1" x14ac:dyDescent="0.2">
      <c r="A103" s="83" t="s">
        <v>0</v>
      </c>
      <c r="B103" s="83" t="s">
        <v>196</v>
      </c>
      <c r="C103" s="83" t="s">
        <v>131</v>
      </c>
      <c r="D103" s="84" t="s">
        <v>197</v>
      </c>
      <c r="E103" s="83">
        <v>202</v>
      </c>
      <c r="F103" s="83" t="s">
        <v>141</v>
      </c>
      <c r="G103" s="6">
        <v>0</v>
      </c>
      <c r="H103" s="6">
        <v>0</v>
      </c>
      <c r="I103" s="6">
        <v>0</v>
      </c>
      <c r="J103" s="6">
        <v>813752.13</v>
      </c>
      <c r="K103" s="6">
        <v>813752.13</v>
      </c>
      <c r="L103" s="6">
        <v>0</v>
      </c>
      <c r="M103" s="6">
        <v>0</v>
      </c>
      <c r="N103" s="6">
        <v>0</v>
      </c>
    </row>
    <row r="104" spans="1:14" x14ac:dyDescent="0.2">
      <c r="A104" t="s">
        <v>0</v>
      </c>
      <c r="B104" t="s">
        <v>135</v>
      </c>
      <c r="C104" t="s">
        <v>131</v>
      </c>
      <c r="D104" t="s">
        <v>136</v>
      </c>
      <c r="E104" t="s">
        <v>133</v>
      </c>
      <c r="F104" t="s">
        <v>134</v>
      </c>
      <c r="G104" s="2">
        <v>39476996.880000003</v>
      </c>
      <c r="H104" s="2">
        <v>0</v>
      </c>
      <c r="I104" s="2">
        <v>39476996.880000003</v>
      </c>
      <c r="J104" s="2">
        <v>-14282096.48</v>
      </c>
      <c r="K104" s="2">
        <v>25194900.399999999</v>
      </c>
      <c r="L104" s="2">
        <v>15215773.09</v>
      </c>
      <c r="M104" s="2">
        <v>144.86000000000001</v>
      </c>
      <c r="N104" s="2">
        <v>9979127.3100000005</v>
      </c>
    </row>
    <row r="105" spans="1:14" x14ac:dyDescent="0.2">
      <c r="A105" t="s">
        <v>99</v>
      </c>
      <c r="B105" t="s">
        <v>135</v>
      </c>
      <c r="C105" t="s">
        <v>131</v>
      </c>
      <c r="D105" t="s">
        <v>136</v>
      </c>
      <c r="E105" t="s">
        <v>133</v>
      </c>
      <c r="F105" t="s">
        <v>134</v>
      </c>
      <c r="G105" s="2">
        <v>0</v>
      </c>
      <c r="H105" s="2">
        <v>0</v>
      </c>
      <c r="I105" s="2">
        <v>0</v>
      </c>
      <c r="J105" s="2">
        <v>52000</v>
      </c>
      <c r="K105" s="2">
        <v>52000</v>
      </c>
      <c r="L105" s="2">
        <v>51747.81</v>
      </c>
      <c r="M105" s="2">
        <v>35</v>
      </c>
      <c r="N105" s="2">
        <v>252.19</v>
      </c>
    </row>
    <row r="106" spans="1:14" x14ac:dyDescent="0.2">
      <c r="A106" t="s">
        <v>76</v>
      </c>
      <c r="B106" t="s">
        <v>135</v>
      </c>
      <c r="C106" t="s">
        <v>131</v>
      </c>
      <c r="D106" t="s">
        <v>136</v>
      </c>
      <c r="E106" t="s">
        <v>133</v>
      </c>
      <c r="F106" t="s">
        <v>134</v>
      </c>
      <c r="G106" s="2">
        <v>0</v>
      </c>
      <c r="H106" s="2">
        <v>0</v>
      </c>
      <c r="I106" s="2">
        <v>0</v>
      </c>
      <c r="J106" s="2">
        <v>12000</v>
      </c>
      <c r="K106" s="2">
        <v>12000</v>
      </c>
      <c r="L106" s="2">
        <v>11551.7</v>
      </c>
      <c r="M106" s="2">
        <v>0</v>
      </c>
      <c r="N106" s="2">
        <v>448.3</v>
      </c>
    </row>
    <row r="107" spans="1:14" x14ac:dyDescent="0.2">
      <c r="A107" t="s">
        <v>97</v>
      </c>
      <c r="B107" t="s">
        <v>135</v>
      </c>
      <c r="C107" t="s">
        <v>131</v>
      </c>
      <c r="D107" t="s">
        <v>136</v>
      </c>
      <c r="E107" t="s">
        <v>133</v>
      </c>
      <c r="F107" t="s">
        <v>134</v>
      </c>
      <c r="G107" s="2">
        <v>0</v>
      </c>
      <c r="H107" s="2">
        <v>0</v>
      </c>
      <c r="I107" s="2">
        <v>0</v>
      </c>
      <c r="J107" s="2">
        <v>32000</v>
      </c>
      <c r="K107" s="2">
        <v>32000</v>
      </c>
      <c r="L107" s="2">
        <v>31115.72</v>
      </c>
      <c r="M107" s="2">
        <v>0</v>
      </c>
      <c r="N107" s="2">
        <v>884.28</v>
      </c>
    </row>
    <row r="108" spans="1:14" x14ac:dyDescent="0.2">
      <c r="A108" t="s">
        <v>120</v>
      </c>
      <c r="B108" t="s">
        <v>135</v>
      </c>
      <c r="C108" t="s">
        <v>131</v>
      </c>
      <c r="D108" t="s">
        <v>136</v>
      </c>
      <c r="E108" t="s">
        <v>133</v>
      </c>
      <c r="F108" t="s">
        <v>134</v>
      </c>
      <c r="G108" s="2">
        <v>0</v>
      </c>
      <c r="H108" s="2">
        <v>0</v>
      </c>
      <c r="I108" s="2">
        <v>0</v>
      </c>
      <c r="J108" s="2">
        <v>128000</v>
      </c>
      <c r="K108" s="2">
        <v>128000</v>
      </c>
      <c r="L108" s="2">
        <v>127713.42</v>
      </c>
      <c r="M108" s="2">
        <v>0</v>
      </c>
      <c r="N108" s="2">
        <v>286.58</v>
      </c>
    </row>
    <row r="109" spans="1:14" x14ac:dyDescent="0.2">
      <c r="A109" t="s">
        <v>83</v>
      </c>
      <c r="B109" t="s">
        <v>135</v>
      </c>
      <c r="C109" t="s">
        <v>131</v>
      </c>
      <c r="D109" t="s">
        <v>136</v>
      </c>
      <c r="E109" t="s">
        <v>133</v>
      </c>
      <c r="F109" t="s">
        <v>134</v>
      </c>
      <c r="G109" s="2">
        <v>0</v>
      </c>
      <c r="H109" s="2">
        <v>0</v>
      </c>
      <c r="I109" s="2">
        <v>0</v>
      </c>
      <c r="J109" s="2">
        <v>2900</v>
      </c>
      <c r="K109" s="2">
        <v>2900</v>
      </c>
      <c r="L109" s="2">
        <v>2825.51</v>
      </c>
      <c r="M109" s="2">
        <v>0</v>
      </c>
      <c r="N109" s="2">
        <v>74.489999999999995</v>
      </c>
    </row>
    <row r="110" spans="1:14" x14ac:dyDescent="0.2">
      <c r="A110" t="s">
        <v>0</v>
      </c>
      <c r="B110" t="s">
        <v>137</v>
      </c>
      <c r="C110" t="s">
        <v>138</v>
      </c>
      <c r="D110" t="s">
        <v>139</v>
      </c>
      <c r="E110" t="s">
        <v>140</v>
      </c>
      <c r="F110" t="s">
        <v>141</v>
      </c>
      <c r="G110" s="2">
        <v>145549191.55000001</v>
      </c>
      <c r="H110" s="2">
        <v>0</v>
      </c>
      <c r="I110" s="2">
        <v>145549191.55000001</v>
      </c>
      <c r="J110" s="2">
        <v>-88994144.969999999</v>
      </c>
      <c r="K110" s="2">
        <v>56555046.579999998</v>
      </c>
      <c r="L110" s="2">
        <v>32863776</v>
      </c>
      <c r="M110" s="2">
        <v>32863776</v>
      </c>
      <c r="N110" s="2">
        <v>23691270.579999998</v>
      </c>
    </row>
    <row r="111" spans="1:14" x14ac:dyDescent="0.2">
      <c r="A111" t="s">
        <v>0</v>
      </c>
      <c r="B111" t="s">
        <v>142</v>
      </c>
      <c r="C111" t="s">
        <v>143</v>
      </c>
      <c r="D111" t="s">
        <v>144</v>
      </c>
      <c r="E111" t="s">
        <v>4</v>
      </c>
      <c r="F111" t="s">
        <v>5</v>
      </c>
      <c r="G111" s="2">
        <v>15000000</v>
      </c>
      <c r="H111" s="2">
        <v>0</v>
      </c>
      <c r="I111" s="2">
        <v>15000000</v>
      </c>
      <c r="J111" s="2">
        <v>0</v>
      </c>
      <c r="K111" s="2">
        <v>15000000</v>
      </c>
      <c r="L111" s="2">
        <v>0</v>
      </c>
      <c r="M111" s="2">
        <v>0</v>
      </c>
      <c r="N111" s="2">
        <v>15000000</v>
      </c>
    </row>
    <row r="112" spans="1:14" x14ac:dyDescent="0.2">
      <c r="A112" t="s">
        <v>0</v>
      </c>
      <c r="B112" t="s">
        <v>145</v>
      </c>
      <c r="C112" t="s">
        <v>143</v>
      </c>
      <c r="D112" t="s">
        <v>146</v>
      </c>
      <c r="E112" t="s">
        <v>133</v>
      </c>
      <c r="F112" t="s">
        <v>134</v>
      </c>
      <c r="G112" s="2">
        <v>318747.76</v>
      </c>
      <c r="H112" s="2">
        <v>0</v>
      </c>
      <c r="I112" s="2">
        <v>318747.76</v>
      </c>
      <c r="J112" s="2">
        <v>800736.91</v>
      </c>
      <c r="K112" s="2">
        <v>1119484.67</v>
      </c>
      <c r="L112" s="2">
        <v>0</v>
      </c>
      <c r="M112" s="2">
        <v>0</v>
      </c>
      <c r="N112" s="2">
        <v>1119484.67</v>
      </c>
    </row>
    <row r="113" spans="1:14" x14ac:dyDescent="0.2">
      <c r="A113" t="s">
        <v>0</v>
      </c>
      <c r="B113" t="s">
        <v>145</v>
      </c>
      <c r="C113" t="s">
        <v>143</v>
      </c>
      <c r="D113" t="s">
        <v>146</v>
      </c>
      <c r="E113" t="s">
        <v>140</v>
      </c>
      <c r="F113" t="s">
        <v>141</v>
      </c>
      <c r="G113" s="2">
        <v>98639463.060000002</v>
      </c>
      <c r="H113" s="2">
        <v>0</v>
      </c>
      <c r="I113" s="2">
        <v>98639463.060000002</v>
      </c>
      <c r="J113" s="2">
        <v>-1963738.63</v>
      </c>
      <c r="K113" s="2">
        <v>96675724.430000007</v>
      </c>
      <c r="L113" s="2">
        <v>0</v>
      </c>
      <c r="M113" s="2">
        <v>0</v>
      </c>
      <c r="N113" s="2">
        <v>96675724.430000007</v>
      </c>
    </row>
    <row r="114" spans="1:14" x14ac:dyDescent="0.2">
      <c r="A114" t="s">
        <v>0</v>
      </c>
      <c r="B114" t="s">
        <v>147</v>
      </c>
      <c r="C114" t="s">
        <v>148</v>
      </c>
      <c r="D114" t="s">
        <v>149</v>
      </c>
      <c r="E114" t="s">
        <v>4</v>
      </c>
      <c r="F114" t="s">
        <v>5</v>
      </c>
      <c r="G114" s="2">
        <v>54593254.869999997</v>
      </c>
      <c r="H114" s="2">
        <v>0</v>
      </c>
      <c r="I114" s="2">
        <v>54593254.869999997</v>
      </c>
      <c r="J114" s="2">
        <v>-39600636.329999998</v>
      </c>
      <c r="K114" s="2">
        <v>14992618.539999999</v>
      </c>
      <c r="L114" s="2">
        <v>0</v>
      </c>
      <c r="M114" s="2">
        <v>0</v>
      </c>
      <c r="N114" s="2">
        <v>14992618.539999999</v>
      </c>
    </row>
    <row r="115" spans="1:14" x14ac:dyDescent="0.2">
      <c r="A115" t="s">
        <v>0</v>
      </c>
      <c r="B115" t="s">
        <v>150</v>
      </c>
      <c r="C115" t="s">
        <v>148</v>
      </c>
      <c r="D115" t="s">
        <v>151</v>
      </c>
      <c r="E115" t="s">
        <v>4</v>
      </c>
      <c r="F115" t="s">
        <v>5</v>
      </c>
      <c r="G115" s="2">
        <v>339446.22</v>
      </c>
      <c r="H115" s="2">
        <v>0</v>
      </c>
      <c r="I115" s="2">
        <v>339446.22</v>
      </c>
      <c r="J115" s="2">
        <v>-93925.57</v>
      </c>
      <c r="K115" s="2">
        <v>245520.65</v>
      </c>
      <c r="L115" s="2">
        <v>0</v>
      </c>
      <c r="M115" s="2">
        <v>0</v>
      </c>
      <c r="N115" s="2">
        <v>245520.65</v>
      </c>
    </row>
    <row r="116" spans="1:14" x14ac:dyDescent="0.2">
      <c r="A116" t="s">
        <v>0</v>
      </c>
      <c r="B116" t="s">
        <v>150</v>
      </c>
      <c r="C116" t="s">
        <v>148</v>
      </c>
      <c r="D116" t="s">
        <v>151</v>
      </c>
      <c r="E116" t="s">
        <v>133</v>
      </c>
      <c r="F116" t="s">
        <v>134</v>
      </c>
      <c r="G116" s="2">
        <v>152051.10999999999</v>
      </c>
      <c r="H116" s="2">
        <v>0</v>
      </c>
      <c r="I116" s="2">
        <v>152051.10999999999</v>
      </c>
      <c r="J116" s="2">
        <v>0</v>
      </c>
      <c r="K116" s="2">
        <v>152051.10999999999</v>
      </c>
      <c r="L116" s="2">
        <v>0</v>
      </c>
      <c r="M116" s="2">
        <v>0</v>
      </c>
      <c r="N116" s="2">
        <v>152051.10999999999</v>
      </c>
    </row>
    <row r="117" spans="1:14" x14ac:dyDescent="0.2">
      <c r="A117" t="s">
        <v>0</v>
      </c>
      <c r="B117" t="s">
        <v>150</v>
      </c>
      <c r="C117" t="s">
        <v>148</v>
      </c>
      <c r="D117" t="s">
        <v>151</v>
      </c>
      <c r="E117" t="s">
        <v>140</v>
      </c>
      <c r="F117" t="s">
        <v>141</v>
      </c>
      <c r="G117" s="2">
        <v>7560953.7599999998</v>
      </c>
      <c r="H117" s="2">
        <v>0</v>
      </c>
      <c r="I117" s="2">
        <v>7560953.7599999998</v>
      </c>
      <c r="J117" s="2">
        <v>0</v>
      </c>
      <c r="K117" s="2">
        <v>7560953.7599999998</v>
      </c>
      <c r="L117" s="2">
        <v>0</v>
      </c>
      <c r="M117" s="2">
        <v>0</v>
      </c>
      <c r="N117" s="2">
        <v>7560953.7599999998</v>
      </c>
    </row>
    <row r="118" spans="1:14" x14ac:dyDescent="0.2">
      <c r="A118" t="s">
        <v>0</v>
      </c>
      <c r="B118" t="s">
        <v>152</v>
      </c>
      <c r="C118" t="s">
        <v>148</v>
      </c>
      <c r="D118" t="s">
        <v>153</v>
      </c>
      <c r="E118" t="s">
        <v>140</v>
      </c>
      <c r="F118" t="s">
        <v>141</v>
      </c>
      <c r="G118" s="2">
        <v>10553716.65</v>
      </c>
      <c r="H118" s="2">
        <v>0</v>
      </c>
      <c r="I118" s="2">
        <v>10553716.65</v>
      </c>
      <c r="J118" s="2">
        <v>88582.8</v>
      </c>
      <c r="K118" s="2">
        <v>10642299.449999999</v>
      </c>
      <c r="L118" s="2">
        <v>0</v>
      </c>
      <c r="M118" s="2">
        <v>0</v>
      </c>
      <c r="N118" s="2">
        <v>10642299.449999999</v>
      </c>
    </row>
    <row r="119" spans="1:14" x14ac:dyDescent="0.2">
      <c r="A119" t="s">
        <v>0</v>
      </c>
      <c r="B119" t="s">
        <v>152</v>
      </c>
      <c r="C119" t="s">
        <v>148</v>
      </c>
      <c r="D119" t="s">
        <v>153</v>
      </c>
      <c r="E119" t="s">
        <v>4</v>
      </c>
      <c r="F119" t="s">
        <v>5</v>
      </c>
      <c r="G119" s="2">
        <v>3724240.15</v>
      </c>
      <c r="H119" s="2">
        <v>0</v>
      </c>
      <c r="I119" s="2">
        <v>3724240.15</v>
      </c>
      <c r="J119" s="2">
        <v>175971.54</v>
      </c>
      <c r="K119" s="2">
        <v>3900211.69</v>
      </c>
      <c r="L119" s="2">
        <v>0</v>
      </c>
      <c r="M119" s="2">
        <v>0</v>
      </c>
      <c r="N119" s="2">
        <v>3900211.69</v>
      </c>
    </row>
    <row r="120" spans="1:14" x14ac:dyDescent="0.2">
      <c r="A120" t="s">
        <v>0</v>
      </c>
      <c r="B120" t="s">
        <v>152</v>
      </c>
      <c r="C120" t="s">
        <v>148</v>
      </c>
      <c r="D120" t="s">
        <v>153</v>
      </c>
      <c r="E120" t="s">
        <v>133</v>
      </c>
      <c r="F120" t="s">
        <v>134</v>
      </c>
      <c r="G120" s="2">
        <v>24625338.859999999</v>
      </c>
      <c r="H120" s="2">
        <v>0</v>
      </c>
      <c r="I120" s="2">
        <v>24625338.859999999</v>
      </c>
      <c r="J120" s="2">
        <v>206693.18</v>
      </c>
      <c r="K120" s="2">
        <v>24832032.039999999</v>
      </c>
      <c r="L120" s="2">
        <v>0</v>
      </c>
      <c r="M120" s="2">
        <v>0</v>
      </c>
      <c r="N120" s="2">
        <v>24832032.039999999</v>
      </c>
    </row>
    <row r="121" spans="1:14" x14ac:dyDescent="0.2">
      <c r="A121" s="3" t="s">
        <v>154</v>
      </c>
      <c r="B121" s="3" t="s">
        <v>154</v>
      </c>
      <c r="C121" s="3" t="s">
        <v>154</v>
      </c>
      <c r="D121" s="3" t="s">
        <v>154</v>
      </c>
      <c r="E121" s="3" t="s">
        <v>154</v>
      </c>
      <c r="F121" s="3" t="s">
        <v>154</v>
      </c>
      <c r="G121" s="6">
        <f>SUM(G2:G120)</f>
        <v>1077704600.8699999</v>
      </c>
      <c r="H121" s="6">
        <f t="shared" ref="H121:N121" si="0">SUM(H2:H120)</f>
        <v>0</v>
      </c>
      <c r="I121" s="6">
        <f>SUM(I2:I120)</f>
        <v>1077704600.8699999</v>
      </c>
      <c r="J121" s="6">
        <f>SUM(J2:J120)</f>
        <v>-282180425.18999994</v>
      </c>
      <c r="K121" s="6">
        <f t="shared" si="0"/>
        <v>795524175.68000007</v>
      </c>
      <c r="L121" s="6">
        <f t="shared" si="0"/>
        <v>407514792.84000003</v>
      </c>
      <c r="M121" s="6">
        <f t="shared" si="0"/>
        <v>391935395.83000004</v>
      </c>
      <c r="N121" s="6">
        <f t="shared" si="0"/>
        <v>388009382.84000003</v>
      </c>
    </row>
    <row r="124" spans="1:14" x14ac:dyDescent="0.2">
      <c r="G124" s="2"/>
      <c r="H124" s="2"/>
      <c r="I124" s="2"/>
      <c r="J124" s="2"/>
      <c r="K124" s="2"/>
      <c r="L124" s="2"/>
      <c r="M124" s="2"/>
      <c r="N124" s="2"/>
    </row>
    <row r="125" spans="1:14" ht="26.25" customHeight="1" x14ac:dyDescent="0.2">
      <c r="D125" s="25" t="s">
        <v>158</v>
      </c>
      <c r="E125" s="25" t="s">
        <v>159</v>
      </c>
      <c r="F125" s="25" t="s">
        <v>160</v>
      </c>
      <c r="G125" s="26" t="s">
        <v>161</v>
      </c>
      <c r="H125" s="26" t="s">
        <v>162</v>
      </c>
      <c r="I125" s="26" t="s">
        <v>161</v>
      </c>
      <c r="J125" s="26" t="s">
        <v>163</v>
      </c>
      <c r="K125" s="27" t="s">
        <v>170</v>
      </c>
      <c r="L125" s="26" t="s">
        <v>165</v>
      </c>
      <c r="M125" s="26" t="s">
        <v>166</v>
      </c>
      <c r="N125" s="26" t="s">
        <v>167</v>
      </c>
    </row>
    <row r="126" spans="1:14" x14ac:dyDescent="0.2">
      <c r="D126" s="12" t="s">
        <v>132</v>
      </c>
      <c r="E126" s="21" t="s">
        <v>133</v>
      </c>
      <c r="F126" s="22" t="s">
        <v>134</v>
      </c>
      <c r="G126" s="13">
        <v>0</v>
      </c>
      <c r="H126" s="14"/>
      <c r="I126" s="13">
        <v>0</v>
      </c>
      <c r="J126" s="14">
        <v>0</v>
      </c>
      <c r="K126" s="14">
        <v>0</v>
      </c>
      <c r="L126" s="14"/>
      <c r="M126" s="14"/>
      <c r="N126" s="14"/>
    </row>
    <row r="127" spans="1:14" x14ac:dyDescent="0.2">
      <c r="D127" s="16" t="s">
        <v>171</v>
      </c>
      <c r="E127" s="22" t="s">
        <v>133</v>
      </c>
      <c r="F127" s="22" t="s">
        <v>134</v>
      </c>
      <c r="G127" s="13">
        <v>31476996.879999999</v>
      </c>
      <c r="H127" s="14"/>
      <c r="I127" s="13">
        <v>31476996.879999999</v>
      </c>
      <c r="J127" s="14">
        <v>31476996.879999999</v>
      </c>
      <c r="K127" s="14">
        <v>19421800.396631122</v>
      </c>
      <c r="L127" s="14">
        <v>3089414.01</v>
      </c>
      <c r="M127" s="14"/>
      <c r="N127" s="14">
        <v>-3089413.01</v>
      </c>
    </row>
    <row r="128" spans="1:14" x14ac:dyDescent="0.2">
      <c r="D128" s="12" t="s">
        <v>139</v>
      </c>
      <c r="E128" s="22" t="s">
        <v>140</v>
      </c>
      <c r="F128" s="22" t="s">
        <v>141</v>
      </c>
      <c r="G128" s="13">
        <v>145549191.55000001</v>
      </c>
      <c r="H128" s="14">
        <v>0</v>
      </c>
      <c r="I128" s="13">
        <v>145549191.55000001</v>
      </c>
      <c r="J128" s="14">
        <v>145549191.55000001</v>
      </c>
      <c r="K128" s="14">
        <v>56555046.578076169</v>
      </c>
      <c r="L128" s="14">
        <v>32863776</v>
      </c>
      <c r="M128" s="14">
        <v>32863776</v>
      </c>
      <c r="N128" s="14">
        <v>-32863574</v>
      </c>
    </row>
    <row r="129" spans="4:14" x14ac:dyDescent="0.2">
      <c r="D129" s="12" t="s">
        <v>146</v>
      </c>
      <c r="E129" s="22" t="s">
        <v>133</v>
      </c>
      <c r="F129" s="22" t="s">
        <v>134</v>
      </c>
      <c r="G129" s="13">
        <v>318747.76</v>
      </c>
      <c r="H129" s="14">
        <v>0</v>
      </c>
      <c r="I129" s="13">
        <v>318747.76</v>
      </c>
      <c r="J129" s="14">
        <v>318747.76</v>
      </c>
      <c r="K129" s="14">
        <v>1119484.6756400389</v>
      </c>
      <c r="L129" s="14">
        <v>0</v>
      </c>
      <c r="M129" s="14">
        <v>0</v>
      </c>
      <c r="N129" s="14">
        <v>1</v>
      </c>
    </row>
    <row r="130" spans="4:14" x14ac:dyDescent="0.2">
      <c r="D130" s="12" t="s">
        <v>146</v>
      </c>
      <c r="E130" s="22" t="s">
        <v>140</v>
      </c>
      <c r="F130" s="22" t="s">
        <v>141</v>
      </c>
      <c r="G130" s="13">
        <v>98639463.060000002</v>
      </c>
      <c r="H130" s="14"/>
      <c r="I130" s="13">
        <v>98639463.060000002</v>
      </c>
      <c r="J130" s="14">
        <v>98639463.060000002</v>
      </c>
      <c r="K130" s="14">
        <v>96675724.428611308</v>
      </c>
      <c r="L130" s="14"/>
      <c r="M130" s="14"/>
      <c r="N130" s="14">
        <v>202</v>
      </c>
    </row>
    <row r="131" spans="4:14" x14ac:dyDescent="0.2">
      <c r="D131" s="19" t="s">
        <v>149</v>
      </c>
      <c r="E131" s="23" t="s">
        <v>4</v>
      </c>
      <c r="F131" s="22" t="s">
        <v>5</v>
      </c>
      <c r="G131" s="17">
        <v>0</v>
      </c>
      <c r="H131" s="18"/>
      <c r="I131" s="17">
        <v>0</v>
      </c>
      <c r="J131" s="18">
        <v>0</v>
      </c>
      <c r="K131" s="18"/>
      <c r="L131" s="18">
        <v>0</v>
      </c>
      <c r="M131" s="18">
        <v>0</v>
      </c>
      <c r="N131" s="18">
        <v>2</v>
      </c>
    </row>
    <row r="132" spans="4:14" x14ac:dyDescent="0.2">
      <c r="D132" s="12" t="s">
        <v>151</v>
      </c>
      <c r="E132" s="22" t="s">
        <v>140</v>
      </c>
      <c r="F132" s="22" t="s">
        <v>141</v>
      </c>
      <c r="G132" s="13">
        <v>7560953.7599999998</v>
      </c>
      <c r="H132" s="14"/>
      <c r="I132" s="13">
        <v>7560953.7599999998</v>
      </c>
      <c r="J132" s="14">
        <v>7560953.7599999998</v>
      </c>
      <c r="K132" s="14">
        <v>7560953.7594999988</v>
      </c>
      <c r="L132" s="14"/>
      <c r="M132" s="14"/>
      <c r="N132" s="14">
        <v>202</v>
      </c>
    </row>
    <row r="133" spans="4:14" x14ac:dyDescent="0.2">
      <c r="D133" s="12" t="s">
        <v>151</v>
      </c>
      <c r="E133" s="21" t="s">
        <v>4</v>
      </c>
      <c r="F133" s="22" t="s">
        <v>5</v>
      </c>
      <c r="G133" s="13">
        <v>0</v>
      </c>
      <c r="H133" s="14"/>
      <c r="I133" s="13">
        <v>0</v>
      </c>
      <c r="J133" s="14">
        <v>0</v>
      </c>
      <c r="K133" s="14"/>
      <c r="L133" s="14"/>
      <c r="M133" s="14"/>
      <c r="N133" s="14">
        <v>2</v>
      </c>
    </row>
    <row r="134" spans="4:14" x14ac:dyDescent="0.2">
      <c r="D134" s="19" t="s">
        <v>151</v>
      </c>
      <c r="E134" s="23" t="s">
        <v>133</v>
      </c>
      <c r="F134" s="22" t="s">
        <v>134</v>
      </c>
      <c r="G134" s="13">
        <v>56249.61</v>
      </c>
      <c r="H134" s="14"/>
      <c r="I134" s="13">
        <v>56249.61</v>
      </c>
      <c r="J134" s="14">
        <v>56249.61</v>
      </c>
      <c r="K134" s="14">
        <v>56249.605250000001</v>
      </c>
      <c r="L134" s="14">
        <v>0</v>
      </c>
      <c r="M134" s="14">
        <v>0</v>
      </c>
      <c r="N134" s="14">
        <v>1</v>
      </c>
    </row>
    <row r="135" spans="4:14" x14ac:dyDescent="0.2">
      <c r="D135" s="12" t="s">
        <v>153</v>
      </c>
      <c r="E135" s="22" t="s">
        <v>140</v>
      </c>
      <c r="F135" s="22" t="s">
        <v>141</v>
      </c>
      <c r="G135" s="13">
        <v>10553716.65</v>
      </c>
      <c r="H135" s="14"/>
      <c r="I135" s="13">
        <v>10553716.65</v>
      </c>
      <c r="J135" s="14">
        <v>10553716.65</v>
      </c>
      <c r="K135" s="14">
        <v>10642299.44740935</v>
      </c>
      <c r="L135" s="14">
        <v>0</v>
      </c>
      <c r="M135" s="14">
        <v>0</v>
      </c>
      <c r="N135" s="14">
        <v>202</v>
      </c>
    </row>
    <row r="136" spans="4:14" x14ac:dyDescent="0.2">
      <c r="D136" s="12" t="s">
        <v>153</v>
      </c>
      <c r="E136" s="21" t="s">
        <v>4</v>
      </c>
      <c r="F136" s="22" t="s">
        <v>5</v>
      </c>
      <c r="G136" s="13">
        <v>0</v>
      </c>
      <c r="H136" s="14"/>
      <c r="I136" s="13">
        <v>0</v>
      </c>
      <c r="J136" s="14">
        <v>0</v>
      </c>
      <c r="K136" s="14"/>
      <c r="L136" s="14"/>
      <c r="M136" s="14"/>
      <c r="N136" s="14"/>
    </row>
    <row r="137" spans="4:14" x14ac:dyDescent="0.2">
      <c r="D137" s="12" t="s">
        <v>153</v>
      </c>
      <c r="E137" s="22" t="s">
        <v>133</v>
      </c>
      <c r="F137" s="22" t="s">
        <v>134</v>
      </c>
      <c r="G137" s="13">
        <v>24625338.859999999</v>
      </c>
      <c r="H137" s="14"/>
      <c r="I137" s="13">
        <v>24625338.859999999</v>
      </c>
      <c r="J137" s="14">
        <v>24625338.859999999</v>
      </c>
      <c r="K137" s="14">
        <v>24832032.043955151</v>
      </c>
      <c r="L137" s="14">
        <v>0</v>
      </c>
      <c r="M137" s="14">
        <v>0</v>
      </c>
      <c r="N137" s="14">
        <v>1</v>
      </c>
    </row>
    <row r="138" spans="4:14" ht="15.75" thickBot="1" x14ac:dyDescent="0.25">
      <c r="G138" s="28">
        <f>SUM(G126:G137)</f>
        <v>318780658.13</v>
      </c>
      <c r="H138" s="28">
        <f>SUM(H127:H137)</f>
        <v>0</v>
      </c>
      <c r="I138" s="28">
        <f t="shared" ref="I138:N138" si="1">SUM(I126:I137)</f>
        <v>318780658.13</v>
      </c>
      <c r="J138" s="28">
        <f t="shared" si="1"/>
        <v>318780658.13</v>
      </c>
      <c r="K138" s="28">
        <f t="shared" si="1"/>
        <v>216863590.93507314</v>
      </c>
      <c r="L138" s="28">
        <f t="shared" si="1"/>
        <v>35953190.009999998</v>
      </c>
      <c r="M138" s="28">
        <f t="shared" si="1"/>
        <v>32863776</v>
      </c>
      <c r="N138" s="29">
        <f t="shared" si="1"/>
        <v>-35952374.009999998</v>
      </c>
    </row>
    <row r="139" spans="4:14" ht="13.5" thickTop="1" x14ac:dyDescent="0.2">
      <c r="G139" s="2"/>
      <c r="H139" s="2"/>
      <c r="I139" s="2"/>
      <c r="J139" s="2"/>
      <c r="K139" s="2"/>
      <c r="L139" s="2"/>
      <c r="M139" s="2"/>
      <c r="N139" s="2"/>
    </row>
    <row r="140" spans="4:14" x14ac:dyDescent="0.2">
      <c r="G140" s="2"/>
      <c r="H140" s="2"/>
      <c r="I140" s="2"/>
      <c r="J140" s="2"/>
      <c r="K140" s="2"/>
      <c r="L140" s="2"/>
      <c r="M140" s="2"/>
      <c r="N140" s="2"/>
    </row>
    <row r="141" spans="4:14" x14ac:dyDescent="0.2">
      <c r="G141" s="2"/>
      <c r="H141" s="2"/>
      <c r="I141" s="2"/>
      <c r="J141" s="2"/>
      <c r="K141" s="2"/>
      <c r="L141" s="2"/>
      <c r="M141" s="2"/>
      <c r="N141" s="2"/>
    </row>
    <row r="142" spans="4:14" x14ac:dyDescent="0.2">
      <c r="G142" s="2"/>
      <c r="H142" s="2"/>
      <c r="I142" s="2"/>
      <c r="J142" s="2"/>
      <c r="K142" s="2"/>
      <c r="L142" s="2"/>
      <c r="M142" s="2"/>
      <c r="N142" s="2"/>
    </row>
    <row r="143" spans="4:14" x14ac:dyDescent="0.2">
      <c r="G143" s="2"/>
      <c r="H143" s="2"/>
      <c r="I143" s="2"/>
      <c r="J143" s="2"/>
      <c r="K143" s="2"/>
      <c r="L143" s="2"/>
      <c r="M143" s="2"/>
      <c r="N143" s="2"/>
    </row>
    <row r="144" spans="4:14" x14ac:dyDescent="0.2">
      <c r="G144" s="2"/>
      <c r="H144" s="2"/>
      <c r="I144" s="2"/>
      <c r="J144" s="2"/>
      <c r="K144" s="2"/>
      <c r="L144" s="2"/>
      <c r="M144" s="2"/>
      <c r="N144" s="2"/>
    </row>
    <row r="145" spans="7:14" x14ac:dyDescent="0.2">
      <c r="G145" s="2"/>
      <c r="H145" s="2"/>
      <c r="I145" s="2"/>
      <c r="J145" s="2"/>
      <c r="K145" s="2"/>
      <c r="L145" s="2"/>
      <c r="M145" s="2"/>
      <c r="N145" s="2"/>
    </row>
    <row r="146" spans="7:14" x14ac:dyDescent="0.2">
      <c r="G146" s="2"/>
      <c r="H146" s="2"/>
      <c r="I146" s="2"/>
      <c r="J146" s="2"/>
      <c r="K146" s="2"/>
      <c r="L146" s="2"/>
      <c r="M146" s="2"/>
      <c r="N146" s="2"/>
    </row>
    <row r="147" spans="7:14" x14ac:dyDescent="0.2">
      <c r="G147" s="2"/>
      <c r="H147" s="2"/>
      <c r="I147" s="2"/>
      <c r="J147" s="2"/>
      <c r="K147" s="2"/>
      <c r="L147" s="2"/>
      <c r="M147" s="2"/>
      <c r="N147" s="2"/>
    </row>
    <row r="148" spans="7:14" x14ac:dyDescent="0.2">
      <c r="G148" s="2"/>
      <c r="H148" s="2"/>
      <c r="I148" s="2"/>
      <c r="J148" s="2"/>
      <c r="K148" s="2"/>
      <c r="L148" s="2"/>
      <c r="M148" s="2"/>
      <c r="N148" s="2"/>
    </row>
    <row r="149" spans="7:14" x14ac:dyDescent="0.2">
      <c r="G149" s="2"/>
      <c r="H149" s="2"/>
      <c r="I149" s="2"/>
      <c r="J149" s="2"/>
      <c r="K149" s="2"/>
      <c r="L149" s="2"/>
      <c r="M149" s="2"/>
      <c r="N149" s="2"/>
    </row>
    <row r="150" spans="7:14" x14ac:dyDescent="0.2">
      <c r="G150" s="2"/>
      <c r="H150" s="2"/>
      <c r="I150" s="2"/>
      <c r="J150" s="2"/>
      <c r="K150" s="2"/>
      <c r="L150" s="2"/>
      <c r="M150" s="2"/>
      <c r="N150" s="2"/>
    </row>
    <row r="151" spans="7:14" x14ac:dyDescent="0.2">
      <c r="G151" s="2"/>
      <c r="H151" s="2"/>
      <c r="I151" s="2"/>
      <c r="J151" s="2"/>
      <c r="K151" s="2"/>
      <c r="L151" s="2"/>
      <c r="M151" s="2"/>
      <c r="N151" s="2"/>
    </row>
    <row r="152" spans="7:14" x14ac:dyDescent="0.2">
      <c r="G152" s="2"/>
      <c r="H152" s="2"/>
      <c r="I152" s="2"/>
      <c r="J152" s="2"/>
      <c r="K152" s="2"/>
      <c r="L152" s="2"/>
      <c r="M152" s="2"/>
      <c r="N152" s="2"/>
    </row>
    <row r="153" spans="7:14" x14ac:dyDescent="0.2">
      <c r="G153" s="2"/>
      <c r="H153" s="2"/>
      <c r="I153" s="2"/>
      <c r="J153" s="2"/>
      <c r="K153" s="2"/>
      <c r="L153" s="2"/>
      <c r="M153" s="2"/>
      <c r="N153" s="2"/>
    </row>
    <row r="154" spans="7:14" x14ac:dyDescent="0.2">
      <c r="G154" s="2"/>
      <c r="H154" s="2"/>
      <c r="I154" s="2"/>
      <c r="J154" s="2"/>
      <c r="K154" s="2"/>
      <c r="L154" s="2"/>
      <c r="M154" s="2"/>
      <c r="N154" s="2"/>
    </row>
    <row r="155" spans="7:14" x14ac:dyDescent="0.2">
      <c r="G155" s="2"/>
      <c r="H155" s="2"/>
      <c r="I155" s="2"/>
      <c r="J155" s="2"/>
      <c r="K155" s="2"/>
      <c r="L155" s="2"/>
      <c r="M155" s="2"/>
      <c r="N155" s="2"/>
    </row>
    <row r="156" spans="7:14" x14ac:dyDescent="0.2">
      <c r="G156" s="2"/>
      <c r="H156" s="2"/>
      <c r="I156" s="2"/>
      <c r="J156" s="2"/>
      <c r="K156" s="2"/>
      <c r="L156" s="2"/>
      <c r="M156" s="2"/>
      <c r="N156" s="2"/>
    </row>
    <row r="157" spans="7:14" x14ac:dyDescent="0.2">
      <c r="G157" s="2"/>
      <c r="H157" s="2"/>
      <c r="I157" s="2"/>
      <c r="J157" s="2"/>
      <c r="K157" s="2"/>
      <c r="L157" s="2"/>
      <c r="M157" s="2"/>
      <c r="N157" s="2"/>
    </row>
    <row r="158" spans="7:14" x14ac:dyDescent="0.2">
      <c r="G158" s="2"/>
      <c r="H158" s="2"/>
      <c r="I158" s="2"/>
      <c r="J158" s="2"/>
      <c r="K158" s="2"/>
      <c r="L158" s="2"/>
      <c r="M158" s="2"/>
      <c r="N158" s="2"/>
    </row>
    <row r="159" spans="7:14" x14ac:dyDescent="0.2">
      <c r="G159" s="2"/>
      <c r="H159" s="2"/>
      <c r="I159" s="2"/>
      <c r="J159" s="2"/>
      <c r="K159" s="2"/>
      <c r="L159" s="2"/>
      <c r="M159" s="2"/>
      <c r="N159" s="2"/>
    </row>
    <row r="160" spans="7:14" x14ac:dyDescent="0.2">
      <c r="G160" s="2"/>
      <c r="H160" s="2"/>
      <c r="I160" s="2"/>
      <c r="J160" s="2"/>
      <c r="K160" s="2"/>
      <c r="L160" s="2"/>
      <c r="M160" s="2"/>
      <c r="N160" s="2"/>
    </row>
    <row r="161" spans="7:14" x14ac:dyDescent="0.2">
      <c r="G161" s="2"/>
      <c r="H161" s="2"/>
      <c r="I161" s="2"/>
      <c r="J161" s="2"/>
      <c r="K161" s="2"/>
      <c r="L161" s="2"/>
      <c r="M161" s="2"/>
      <c r="N161" s="2"/>
    </row>
    <row r="162" spans="7:14" x14ac:dyDescent="0.2">
      <c r="G162" s="2"/>
      <c r="H162" s="2"/>
      <c r="I162" s="2"/>
      <c r="J162" s="2"/>
      <c r="K162" s="2"/>
      <c r="L162" s="2"/>
      <c r="M162" s="2"/>
      <c r="N162" s="2"/>
    </row>
    <row r="163" spans="7:14" x14ac:dyDescent="0.2">
      <c r="G163" s="2"/>
      <c r="H163" s="2"/>
      <c r="I163" s="2"/>
      <c r="J163" s="2"/>
      <c r="K163" s="2"/>
      <c r="L163" s="2"/>
      <c r="M163" s="2"/>
      <c r="N163" s="2"/>
    </row>
    <row r="164" spans="7:14" x14ac:dyDescent="0.2">
      <c r="G164" s="2"/>
      <c r="H164" s="2"/>
      <c r="I164" s="2"/>
      <c r="J164" s="2"/>
      <c r="K164" s="2"/>
      <c r="L164" s="2"/>
      <c r="M164" s="2"/>
      <c r="N164" s="2"/>
    </row>
    <row r="165" spans="7:14" x14ac:dyDescent="0.2">
      <c r="G165" s="2"/>
      <c r="H165" s="2"/>
      <c r="I165" s="2"/>
      <c r="J165" s="2"/>
      <c r="K165" s="2"/>
      <c r="L165" s="2"/>
      <c r="M165" s="2"/>
      <c r="N165" s="2"/>
    </row>
    <row r="166" spans="7:14" x14ac:dyDescent="0.2">
      <c r="G166" s="2"/>
      <c r="H166" s="2"/>
      <c r="I166" s="2"/>
      <c r="J166" s="2"/>
      <c r="K166" s="2"/>
      <c r="L166" s="2"/>
      <c r="M166" s="2"/>
      <c r="N166" s="2"/>
    </row>
    <row r="167" spans="7:14" x14ac:dyDescent="0.2">
      <c r="G167" s="2"/>
      <c r="H167" s="2"/>
      <c r="I167" s="2"/>
      <c r="J167" s="2"/>
      <c r="K167" s="2"/>
      <c r="L167" s="2"/>
      <c r="M167" s="2"/>
      <c r="N167" s="2"/>
    </row>
    <row r="168" spans="7:14" x14ac:dyDescent="0.2">
      <c r="G168" s="2"/>
      <c r="H168" s="2"/>
      <c r="I168" s="2"/>
      <c r="J168" s="2"/>
      <c r="K168" s="2"/>
      <c r="L168" s="2"/>
      <c r="M168" s="2"/>
      <c r="N168" s="2"/>
    </row>
    <row r="169" spans="7:14" x14ac:dyDescent="0.2">
      <c r="G169" s="2"/>
      <c r="H169" s="2"/>
      <c r="I169" s="2"/>
      <c r="J169" s="2"/>
      <c r="K169" s="2"/>
      <c r="L169" s="2"/>
      <c r="M169" s="2"/>
      <c r="N169" s="2"/>
    </row>
    <row r="170" spans="7:14" x14ac:dyDescent="0.2">
      <c r="G170" s="2"/>
      <c r="H170" s="2"/>
      <c r="I170" s="2"/>
      <c r="J170" s="2"/>
      <c r="K170" s="2"/>
      <c r="L170" s="2"/>
      <c r="M170" s="2"/>
      <c r="N170" s="2"/>
    </row>
    <row r="171" spans="7:14" x14ac:dyDescent="0.2">
      <c r="G171" s="2"/>
      <c r="H171" s="2"/>
      <c r="I171" s="2"/>
      <c r="J171" s="2"/>
      <c r="K171" s="2"/>
      <c r="L171" s="2"/>
      <c r="M171" s="2"/>
      <c r="N171" s="2"/>
    </row>
    <row r="172" spans="7:14" x14ac:dyDescent="0.2">
      <c r="G172" s="2"/>
      <c r="H172" s="2"/>
      <c r="I172" s="2"/>
      <c r="J172" s="2"/>
      <c r="K172" s="2"/>
      <c r="L172" s="2"/>
      <c r="M172" s="2"/>
      <c r="N172" s="2"/>
    </row>
    <row r="173" spans="7:14" x14ac:dyDescent="0.2">
      <c r="G173" s="2"/>
      <c r="H173" s="2"/>
      <c r="I173" s="2"/>
      <c r="J173" s="2"/>
      <c r="K173" s="2"/>
      <c r="L173" s="2"/>
      <c r="M173" s="2"/>
      <c r="N173" s="2"/>
    </row>
    <row r="174" spans="7:14" x14ac:dyDescent="0.2">
      <c r="G174" s="2"/>
      <c r="H174" s="2"/>
      <c r="I174" s="2"/>
      <c r="J174" s="2"/>
      <c r="K174" s="2"/>
      <c r="L174" s="2"/>
      <c r="M174" s="2"/>
      <c r="N174" s="2"/>
    </row>
    <row r="175" spans="7:14" x14ac:dyDescent="0.2">
      <c r="G175" s="2"/>
      <c r="H175" s="2"/>
      <c r="I175" s="2"/>
      <c r="J175" s="2"/>
      <c r="K175" s="2"/>
      <c r="L175" s="2"/>
      <c r="M175" s="2"/>
      <c r="N175" s="2"/>
    </row>
    <row r="176" spans="7:14" x14ac:dyDescent="0.2">
      <c r="G176" s="2"/>
      <c r="H176" s="2"/>
      <c r="I176" s="2"/>
      <c r="J176" s="2"/>
      <c r="K176" s="2"/>
      <c r="L176" s="2"/>
      <c r="M176" s="2"/>
      <c r="N176" s="2"/>
    </row>
    <row r="177" spans="7:14" x14ac:dyDescent="0.2">
      <c r="G177" s="2"/>
      <c r="H177" s="2"/>
      <c r="I177" s="2"/>
      <c r="J177" s="2"/>
      <c r="K177" s="2"/>
      <c r="L177" s="2"/>
      <c r="M177" s="2"/>
      <c r="N177" s="2"/>
    </row>
    <row r="178" spans="7:14" x14ac:dyDescent="0.2">
      <c r="G178" s="2"/>
      <c r="H178" s="2"/>
      <c r="I178" s="2"/>
      <c r="J178" s="2"/>
      <c r="K178" s="2"/>
      <c r="L178" s="2"/>
      <c r="M178" s="2"/>
      <c r="N178" s="2"/>
    </row>
    <row r="179" spans="7:14" x14ac:dyDescent="0.2">
      <c r="G179" s="2"/>
      <c r="H179" s="2"/>
      <c r="I179" s="2"/>
      <c r="J179" s="2"/>
      <c r="K179" s="2"/>
      <c r="L179" s="2"/>
      <c r="M179" s="2"/>
      <c r="N179" s="2"/>
    </row>
    <row r="180" spans="7:14" x14ac:dyDescent="0.2">
      <c r="G180" s="2"/>
      <c r="H180" s="2"/>
      <c r="I180" s="2"/>
      <c r="J180" s="2"/>
      <c r="K180" s="2"/>
      <c r="L180" s="2"/>
      <c r="M180" s="2"/>
      <c r="N180" s="2"/>
    </row>
    <row r="181" spans="7:14" x14ac:dyDescent="0.2">
      <c r="G181" s="2"/>
      <c r="H181" s="2"/>
      <c r="I181" s="2"/>
      <c r="J181" s="2"/>
      <c r="K181" s="2"/>
      <c r="L181" s="2"/>
      <c r="M181" s="2"/>
      <c r="N181" s="2"/>
    </row>
    <row r="182" spans="7:14" x14ac:dyDescent="0.2">
      <c r="G182" s="2"/>
      <c r="H182" s="2"/>
      <c r="I182" s="2"/>
      <c r="J182" s="2"/>
      <c r="K182" s="2"/>
      <c r="L182" s="2"/>
      <c r="M182" s="2"/>
      <c r="N182" s="2"/>
    </row>
    <row r="183" spans="7:14" x14ac:dyDescent="0.2">
      <c r="G183" s="2"/>
      <c r="H183" s="2"/>
      <c r="I183" s="2"/>
      <c r="J183" s="2"/>
      <c r="K183" s="2"/>
      <c r="L183" s="2"/>
      <c r="M183" s="2"/>
      <c r="N183" s="2"/>
    </row>
    <row r="184" spans="7:14" x14ac:dyDescent="0.2">
      <c r="G184" s="2"/>
      <c r="H184" s="2"/>
      <c r="I184" s="2"/>
      <c r="J184" s="2"/>
      <c r="K184" s="2"/>
      <c r="L184" s="2"/>
      <c r="M184" s="2"/>
      <c r="N184" s="2"/>
    </row>
    <row r="185" spans="7:14" x14ac:dyDescent="0.2">
      <c r="G185" s="2"/>
      <c r="H185" s="2"/>
      <c r="I185" s="2"/>
      <c r="J185" s="2"/>
      <c r="K185" s="2"/>
      <c r="L185" s="2"/>
      <c r="M185" s="2"/>
      <c r="N185" s="2"/>
    </row>
    <row r="186" spans="7:14" x14ac:dyDescent="0.2">
      <c r="G186" s="2"/>
      <c r="H186" s="2"/>
      <c r="I186" s="2"/>
      <c r="J186" s="2"/>
      <c r="K186" s="2"/>
      <c r="L186" s="2"/>
      <c r="M186" s="2"/>
      <c r="N186" s="2"/>
    </row>
    <row r="187" spans="7:14" x14ac:dyDescent="0.2">
      <c r="G187" s="2"/>
      <c r="H187" s="2"/>
      <c r="I187" s="2"/>
      <c r="J187" s="2"/>
      <c r="K187" s="2"/>
      <c r="L187" s="2"/>
      <c r="M187" s="2"/>
      <c r="N187" s="2"/>
    </row>
    <row r="188" spans="7:14" x14ac:dyDescent="0.2">
      <c r="G188" s="2"/>
      <c r="H188" s="2"/>
      <c r="I188" s="2"/>
      <c r="J188" s="2"/>
      <c r="K188" s="2"/>
      <c r="L188" s="2"/>
      <c r="M188" s="2"/>
      <c r="N188" s="2"/>
    </row>
    <row r="189" spans="7:14" x14ac:dyDescent="0.2">
      <c r="G189" s="2"/>
      <c r="H189" s="2"/>
      <c r="I189" s="2"/>
      <c r="J189" s="2"/>
      <c r="K189" s="2"/>
      <c r="L189" s="2"/>
      <c r="M189" s="2"/>
      <c r="N189" s="2"/>
    </row>
    <row r="190" spans="7:14" x14ac:dyDescent="0.2">
      <c r="G190" s="2"/>
      <c r="H190" s="2"/>
      <c r="I190" s="2"/>
      <c r="J190" s="2"/>
      <c r="K190" s="2"/>
      <c r="L190" s="2"/>
      <c r="M190" s="2"/>
      <c r="N190" s="2"/>
    </row>
    <row r="191" spans="7:14" x14ac:dyDescent="0.2">
      <c r="G191" s="2"/>
      <c r="H191" s="2"/>
      <c r="I191" s="2"/>
      <c r="J191" s="2"/>
      <c r="K191" s="2"/>
      <c r="L191" s="2"/>
      <c r="M191" s="2"/>
      <c r="N191" s="2"/>
    </row>
    <row r="192" spans="7:14" x14ac:dyDescent="0.2">
      <c r="G192" s="2"/>
      <c r="H192" s="2"/>
      <c r="I192" s="2"/>
      <c r="J192" s="2"/>
      <c r="K192" s="2"/>
      <c r="L192" s="2"/>
      <c r="M192" s="2"/>
      <c r="N192" s="2"/>
    </row>
    <row r="193" spans="7:14" x14ac:dyDescent="0.2">
      <c r="G193" s="2"/>
      <c r="H193" s="2"/>
      <c r="I193" s="2"/>
      <c r="J193" s="2"/>
      <c r="K193" s="2"/>
      <c r="L193" s="2"/>
      <c r="M193" s="2"/>
      <c r="N193" s="2"/>
    </row>
    <row r="194" spans="7:14" x14ac:dyDescent="0.2">
      <c r="G194" s="2"/>
      <c r="H194" s="2"/>
      <c r="I194" s="2"/>
      <c r="J194" s="2"/>
      <c r="K194" s="2"/>
      <c r="L194" s="2"/>
      <c r="M194" s="2"/>
      <c r="N194" s="2"/>
    </row>
    <row r="195" spans="7:14" x14ac:dyDescent="0.2">
      <c r="G195" s="2"/>
      <c r="H195" s="2"/>
      <c r="I195" s="2"/>
      <c r="J195" s="2"/>
      <c r="K195" s="2"/>
      <c r="L195" s="2"/>
      <c r="M195" s="2"/>
      <c r="N195" s="2"/>
    </row>
    <row r="196" spans="7:14" x14ac:dyDescent="0.2">
      <c r="G196" s="2"/>
      <c r="H196" s="2"/>
      <c r="I196" s="2"/>
      <c r="J196" s="2"/>
      <c r="K196" s="2"/>
      <c r="L196" s="2"/>
      <c r="M196" s="2"/>
      <c r="N196" s="2"/>
    </row>
    <row r="197" spans="7:14" x14ac:dyDescent="0.2">
      <c r="G197" s="2"/>
      <c r="H197" s="2"/>
      <c r="I197" s="2"/>
      <c r="J197" s="2"/>
      <c r="K197" s="2"/>
      <c r="L197" s="2"/>
      <c r="M197" s="2"/>
      <c r="N197" s="2"/>
    </row>
    <row r="198" spans="7:14" x14ac:dyDescent="0.2">
      <c r="G198" s="2"/>
      <c r="H198" s="2"/>
      <c r="I198" s="2"/>
      <c r="J198" s="2"/>
      <c r="K198" s="2"/>
      <c r="L198" s="2"/>
      <c r="M198" s="2"/>
      <c r="N198" s="2"/>
    </row>
    <row r="199" spans="7:14" x14ac:dyDescent="0.2">
      <c r="G199" s="2"/>
      <c r="H199" s="2"/>
      <c r="I199" s="2"/>
      <c r="J199" s="2"/>
      <c r="K199" s="2"/>
      <c r="L199" s="2"/>
      <c r="M199" s="2"/>
      <c r="N199" s="2"/>
    </row>
    <row r="200" spans="7:14" x14ac:dyDescent="0.2">
      <c r="G200" s="2"/>
      <c r="H200" s="2"/>
      <c r="I200" s="2"/>
      <c r="J200" s="2"/>
      <c r="K200" s="2"/>
      <c r="L200" s="2"/>
      <c r="M200" s="2"/>
      <c r="N200" s="2"/>
    </row>
    <row r="201" spans="7:14" x14ac:dyDescent="0.2">
      <c r="G201" s="2"/>
      <c r="H201" s="2"/>
      <c r="I201" s="2"/>
      <c r="J201" s="2"/>
      <c r="K201" s="2"/>
      <c r="L201" s="2"/>
      <c r="M201" s="2"/>
      <c r="N201" s="2"/>
    </row>
    <row r="202" spans="7:14" x14ac:dyDescent="0.2">
      <c r="G202" s="2"/>
      <c r="H202" s="2"/>
      <c r="I202" s="2"/>
      <c r="J202" s="2"/>
      <c r="K202" s="2"/>
      <c r="L202" s="2"/>
      <c r="M202" s="2"/>
      <c r="N202" s="2"/>
    </row>
    <row r="203" spans="7:14" x14ac:dyDescent="0.2">
      <c r="G203" s="2"/>
      <c r="H203" s="2"/>
      <c r="I203" s="2"/>
      <c r="J203" s="2"/>
      <c r="K203" s="2"/>
      <c r="L203" s="2"/>
      <c r="M203" s="2"/>
      <c r="N203" s="2"/>
    </row>
    <row r="204" spans="7:14" x14ac:dyDescent="0.2">
      <c r="G204" s="2"/>
      <c r="H204" s="2"/>
      <c r="I204" s="2"/>
      <c r="J204" s="2"/>
      <c r="K204" s="2"/>
      <c r="L204" s="2"/>
      <c r="M204" s="2"/>
      <c r="N204" s="2"/>
    </row>
    <row r="205" spans="7:14" x14ac:dyDescent="0.2">
      <c r="G205" s="2"/>
      <c r="H205" s="2"/>
      <c r="I205" s="2"/>
      <c r="J205" s="2"/>
      <c r="K205" s="2"/>
      <c r="L205" s="2"/>
      <c r="M205" s="2"/>
      <c r="N205" s="2"/>
    </row>
    <row r="206" spans="7:14" x14ac:dyDescent="0.2">
      <c r="G206" s="2"/>
      <c r="H206" s="2"/>
      <c r="I206" s="2"/>
      <c r="J206" s="2"/>
      <c r="K206" s="2"/>
      <c r="L206" s="2"/>
      <c r="M206" s="2"/>
      <c r="N206" s="2"/>
    </row>
    <row r="207" spans="7:14" x14ac:dyDescent="0.2">
      <c r="G207" s="2"/>
      <c r="H207" s="2"/>
      <c r="I207" s="2"/>
      <c r="J207" s="2"/>
      <c r="K207" s="2"/>
      <c r="L207" s="2"/>
      <c r="M207" s="2"/>
      <c r="N207" s="2"/>
    </row>
    <row r="208" spans="7:14" x14ac:dyDescent="0.2">
      <c r="G208" s="2"/>
      <c r="H208" s="2"/>
      <c r="I208" s="2"/>
      <c r="J208" s="2"/>
      <c r="K208" s="2"/>
      <c r="L208" s="2"/>
      <c r="M208" s="2"/>
      <c r="N208" s="2"/>
    </row>
    <row r="209" spans="7:14" x14ac:dyDescent="0.2">
      <c r="G209" s="2"/>
      <c r="H209" s="2"/>
      <c r="I209" s="2"/>
      <c r="J209" s="2"/>
      <c r="K209" s="2"/>
      <c r="L209" s="2"/>
      <c r="M209" s="2"/>
      <c r="N209" s="2"/>
    </row>
    <row r="210" spans="7:14" x14ac:dyDescent="0.2">
      <c r="G210" s="2"/>
      <c r="H210" s="2"/>
      <c r="I210" s="2"/>
      <c r="J210" s="2"/>
      <c r="K210" s="2"/>
      <c r="L210" s="2"/>
      <c r="M210" s="2"/>
      <c r="N210" s="2"/>
    </row>
    <row r="211" spans="7:14" x14ac:dyDescent="0.2">
      <c r="G211" s="2"/>
      <c r="H211" s="2"/>
      <c r="I211" s="2"/>
      <c r="J211" s="2"/>
      <c r="K211" s="2"/>
      <c r="L211" s="2"/>
      <c r="M211" s="2"/>
      <c r="N211" s="2"/>
    </row>
    <row r="212" spans="7:14" x14ac:dyDescent="0.2">
      <c r="G212" s="2"/>
      <c r="H212" s="2"/>
      <c r="I212" s="2"/>
      <c r="J212" s="2"/>
      <c r="K212" s="2"/>
      <c r="L212" s="2"/>
      <c r="M212" s="2"/>
      <c r="N212" s="2"/>
    </row>
    <row r="213" spans="7:14" x14ac:dyDescent="0.2">
      <c r="G213" s="2"/>
      <c r="H213" s="2"/>
      <c r="I213" s="2"/>
      <c r="J213" s="2"/>
      <c r="K213" s="2"/>
      <c r="L213" s="2"/>
      <c r="M213" s="2"/>
      <c r="N213" s="2"/>
    </row>
    <row r="214" spans="7:14" x14ac:dyDescent="0.2">
      <c r="G214" s="2"/>
      <c r="H214" s="2"/>
      <c r="I214" s="2"/>
      <c r="J214" s="2"/>
      <c r="K214" s="2"/>
      <c r="L214" s="2"/>
      <c r="M214" s="2"/>
      <c r="N214" s="2"/>
    </row>
    <row r="215" spans="7:14" x14ac:dyDescent="0.2">
      <c r="G215" s="2"/>
      <c r="H215" s="2"/>
      <c r="I215" s="2"/>
      <c r="J215" s="2"/>
      <c r="K215" s="2"/>
      <c r="L215" s="2"/>
      <c r="M215" s="2"/>
      <c r="N215" s="2"/>
    </row>
    <row r="216" spans="7:14" x14ac:dyDescent="0.2">
      <c r="G216" s="2"/>
      <c r="H216" s="2"/>
      <c r="I216" s="2"/>
      <c r="J216" s="2"/>
      <c r="K216" s="2"/>
      <c r="L216" s="2"/>
      <c r="M216" s="2"/>
      <c r="N216" s="2"/>
    </row>
    <row r="217" spans="7:14" x14ac:dyDescent="0.2">
      <c r="G217" s="2"/>
      <c r="H217" s="2"/>
      <c r="I217" s="2"/>
      <c r="J217" s="2"/>
      <c r="K217" s="2"/>
      <c r="L217" s="2"/>
      <c r="M217" s="2"/>
      <c r="N217" s="2"/>
    </row>
    <row r="218" spans="7:14" x14ac:dyDescent="0.2">
      <c r="G218" s="2"/>
      <c r="H218" s="2"/>
      <c r="I218" s="2"/>
      <c r="J218" s="2"/>
      <c r="K218" s="2"/>
      <c r="L218" s="2"/>
      <c r="M218" s="2"/>
      <c r="N218" s="2"/>
    </row>
    <row r="219" spans="7:14" x14ac:dyDescent="0.2">
      <c r="G219" s="2"/>
      <c r="H219" s="2"/>
      <c r="I219" s="2"/>
      <c r="J219" s="2"/>
      <c r="K219" s="2"/>
      <c r="L219" s="2"/>
      <c r="M219" s="2"/>
      <c r="N219" s="2"/>
    </row>
    <row r="220" spans="7:14" x14ac:dyDescent="0.2">
      <c r="G220" s="2"/>
      <c r="H220" s="2"/>
      <c r="I220" s="2"/>
      <c r="J220" s="2"/>
      <c r="K220" s="2"/>
      <c r="L220" s="2"/>
      <c r="M220" s="2"/>
      <c r="N220" s="2"/>
    </row>
    <row r="221" spans="7:14" x14ac:dyDescent="0.2">
      <c r="G221" s="2"/>
      <c r="H221" s="2"/>
      <c r="I221" s="2"/>
      <c r="J221" s="2"/>
      <c r="K221" s="2"/>
      <c r="L221" s="2"/>
      <c r="M221" s="2"/>
      <c r="N221" s="2"/>
    </row>
    <row r="222" spans="7:14" x14ac:dyDescent="0.2">
      <c r="G222" s="2"/>
      <c r="H222" s="2"/>
      <c r="I222" s="2"/>
      <c r="J222" s="2"/>
      <c r="K222" s="2"/>
      <c r="L222" s="2"/>
      <c r="M222" s="2"/>
      <c r="N222" s="2"/>
    </row>
    <row r="223" spans="7:14" x14ac:dyDescent="0.2">
      <c r="G223" s="2"/>
      <c r="H223" s="2"/>
      <c r="I223" s="2"/>
      <c r="J223" s="2"/>
      <c r="K223" s="2"/>
      <c r="L223" s="2"/>
      <c r="M223" s="2"/>
      <c r="N223" s="2"/>
    </row>
    <row r="224" spans="7:14" x14ac:dyDescent="0.2">
      <c r="G224" s="2"/>
      <c r="H224" s="2"/>
      <c r="I224" s="2"/>
      <c r="J224" s="2"/>
      <c r="K224" s="2"/>
      <c r="L224" s="2"/>
      <c r="M224" s="2"/>
      <c r="N224" s="2"/>
    </row>
    <row r="225" spans="7:14" x14ac:dyDescent="0.2">
      <c r="G225" s="2"/>
      <c r="H225" s="2"/>
      <c r="I225" s="2"/>
      <c r="J225" s="2"/>
      <c r="K225" s="2"/>
      <c r="L225" s="2"/>
      <c r="M225" s="2"/>
      <c r="N225" s="2"/>
    </row>
    <row r="226" spans="7:14" x14ac:dyDescent="0.2">
      <c r="G226" s="2"/>
      <c r="H226" s="2"/>
      <c r="I226" s="2"/>
      <c r="J226" s="2"/>
      <c r="K226" s="2"/>
      <c r="L226" s="2"/>
      <c r="M226" s="2"/>
      <c r="N226" s="2"/>
    </row>
    <row r="227" spans="7:14" x14ac:dyDescent="0.2">
      <c r="G227" s="2"/>
      <c r="H227" s="2"/>
      <c r="I227" s="2"/>
      <c r="J227" s="2"/>
      <c r="K227" s="2"/>
      <c r="L227" s="2"/>
      <c r="M227" s="2"/>
      <c r="N227" s="2"/>
    </row>
    <row r="228" spans="7:14" x14ac:dyDescent="0.2">
      <c r="G228" s="2"/>
      <c r="H228" s="2"/>
      <c r="I228" s="2"/>
      <c r="J228" s="2"/>
      <c r="K228" s="2"/>
      <c r="L228" s="2"/>
      <c r="M228" s="2"/>
      <c r="N228" s="2"/>
    </row>
    <row r="229" spans="7:14" x14ac:dyDescent="0.2">
      <c r="G229" s="2"/>
      <c r="H229" s="2"/>
      <c r="I229" s="2"/>
      <c r="J229" s="2"/>
      <c r="K229" s="2"/>
      <c r="L229" s="2"/>
      <c r="M229" s="2"/>
      <c r="N229" s="2"/>
    </row>
    <row r="230" spans="7:14" x14ac:dyDescent="0.2">
      <c r="G230" s="2"/>
      <c r="H230" s="2"/>
      <c r="I230" s="2"/>
      <c r="J230" s="2"/>
      <c r="K230" s="2"/>
      <c r="L230" s="2"/>
      <c r="M230" s="2"/>
      <c r="N230" s="2"/>
    </row>
    <row r="231" spans="7:14" x14ac:dyDescent="0.2">
      <c r="G231" s="2"/>
      <c r="H231" s="2"/>
      <c r="I231" s="2"/>
      <c r="J231" s="2"/>
      <c r="K231" s="2"/>
      <c r="L231" s="2"/>
      <c r="M231" s="2"/>
      <c r="N231" s="2"/>
    </row>
    <row r="232" spans="7:14" x14ac:dyDescent="0.2">
      <c r="G232" s="2"/>
      <c r="H232" s="2"/>
      <c r="I232" s="2"/>
      <c r="J232" s="2"/>
      <c r="K232" s="2"/>
      <c r="L232" s="2"/>
      <c r="M232" s="2"/>
      <c r="N232" s="2"/>
    </row>
    <row r="233" spans="7:14" x14ac:dyDescent="0.2">
      <c r="G233" s="2"/>
      <c r="H233" s="2"/>
      <c r="I233" s="2"/>
      <c r="J233" s="2"/>
      <c r="K233" s="2"/>
      <c r="L233" s="2"/>
      <c r="M233" s="2"/>
      <c r="N233" s="2"/>
    </row>
    <row r="234" spans="7:14" x14ac:dyDescent="0.2">
      <c r="G234" s="2"/>
      <c r="H234" s="2"/>
      <c r="I234" s="2"/>
      <c r="J234" s="2"/>
      <c r="K234" s="2"/>
      <c r="L234" s="2"/>
      <c r="M234" s="2"/>
      <c r="N234" s="2"/>
    </row>
    <row r="235" spans="7:14" x14ac:dyDescent="0.2">
      <c r="G235" s="2"/>
      <c r="H235" s="2"/>
      <c r="I235" s="2"/>
      <c r="J235" s="2"/>
      <c r="K235" s="2"/>
      <c r="L235" s="2"/>
      <c r="M235" s="2"/>
      <c r="N235" s="2"/>
    </row>
    <row r="236" spans="7:14" x14ac:dyDescent="0.2">
      <c r="G236" s="2"/>
      <c r="H236" s="2"/>
      <c r="I236" s="2"/>
      <c r="J236" s="2"/>
      <c r="K236" s="2"/>
      <c r="L236" s="2"/>
      <c r="M236" s="2"/>
      <c r="N236" s="2"/>
    </row>
    <row r="237" spans="7:14" x14ac:dyDescent="0.2">
      <c r="G237" s="2"/>
      <c r="H237" s="2"/>
      <c r="I237" s="2"/>
      <c r="J237" s="2"/>
      <c r="K237" s="2"/>
      <c r="L237" s="2"/>
      <c r="M237" s="2"/>
      <c r="N237" s="2"/>
    </row>
    <row r="238" spans="7:14" x14ac:dyDescent="0.2">
      <c r="G238" s="2"/>
      <c r="H238" s="2"/>
      <c r="I238" s="2"/>
      <c r="J238" s="2"/>
      <c r="K238" s="2"/>
      <c r="L238" s="2"/>
      <c r="M238" s="2"/>
      <c r="N238" s="2"/>
    </row>
    <row r="239" spans="7:14" x14ac:dyDescent="0.2">
      <c r="G239" s="2"/>
      <c r="H239" s="2"/>
      <c r="I239" s="2"/>
      <c r="J239" s="2"/>
      <c r="K239" s="2"/>
      <c r="L239" s="2"/>
      <c r="M239" s="2"/>
      <c r="N239" s="2"/>
    </row>
    <row r="240" spans="7:14" x14ac:dyDescent="0.2">
      <c r="G240" s="2"/>
      <c r="H240" s="2"/>
      <c r="I240" s="2"/>
      <c r="J240" s="2"/>
      <c r="K240" s="2"/>
      <c r="L240" s="2"/>
      <c r="M240" s="2"/>
      <c r="N240" s="2"/>
    </row>
    <row r="241" spans="7:14" x14ac:dyDescent="0.2">
      <c r="G241" s="2"/>
      <c r="H241" s="2"/>
      <c r="I241" s="2"/>
      <c r="J241" s="2"/>
      <c r="K241" s="2"/>
      <c r="L241" s="2"/>
      <c r="M241" s="2"/>
      <c r="N241" s="2"/>
    </row>
  </sheetData>
  <autoFilter ref="A1:N12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2"/>
  <sheetViews>
    <sheetView topLeftCell="D1" workbookViewId="0">
      <pane ySplit="1" topLeftCell="A70" activePane="bottomLeft" state="frozen"/>
      <selection activeCell="J122" sqref="J122"/>
      <selection pane="bottomLeft" activeCell="J122" sqref="J122"/>
    </sheetView>
  </sheetViews>
  <sheetFormatPr baseColWidth="10" defaultColWidth="9.140625" defaultRowHeight="12.75" x14ac:dyDescent="0.2"/>
  <cols>
    <col min="1" max="1" width="21.140625" customWidth="1"/>
    <col min="2" max="2" width="10" bestFit="1" customWidth="1"/>
    <col min="3" max="3" width="26.140625" customWidth="1"/>
    <col min="4" max="4" width="32.85546875" customWidth="1"/>
    <col min="5" max="5" width="6.140625" customWidth="1"/>
    <col min="6" max="6" width="21.140625" customWidth="1"/>
    <col min="7" max="7" width="18.42578125" style="53" bestFit="1" customWidth="1"/>
    <col min="8" max="8" width="11.85546875" style="53" bestFit="1" customWidth="1"/>
    <col min="9" max="9" width="18.42578125" style="53" bestFit="1" customWidth="1"/>
    <col min="10" max="10" width="15.85546875" style="53" bestFit="1" customWidth="1"/>
    <col min="11" max="11" width="16.42578125" style="53" customWidth="1"/>
    <col min="12" max="12" width="15.140625" style="53" bestFit="1" customWidth="1"/>
    <col min="13" max="13" width="15.140625" style="8" bestFit="1" customWidth="1"/>
    <col min="14" max="14" width="20.140625" style="8" bestFit="1" customWidth="1"/>
    <col min="15" max="15" width="4.42578125" customWidth="1"/>
    <col min="16" max="16" width="11.7109375" bestFit="1" customWidth="1"/>
    <col min="17" max="17" width="12.7109375" bestFit="1" customWidth="1"/>
  </cols>
  <sheetData>
    <row r="1" spans="1:17" ht="38.25" x14ac:dyDescent="0.2">
      <c r="A1" s="1" t="s">
        <v>155</v>
      </c>
      <c r="B1" s="4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70" t="s">
        <v>200</v>
      </c>
      <c r="H1" s="71" t="s">
        <v>162</v>
      </c>
      <c r="I1" s="70" t="s">
        <v>199</v>
      </c>
      <c r="J1" s="71" t="s">
        <v>163</v>
      </c>
      <c r="K1" s="70" t="s">
        <v>170</v>
      </c>
      <c r="L1" s="71" t="s">
        <v>165</v>
      </c>
      <c r="M1" s="72" t="s">
        <v>166</v>
      </c>
      <c r="N1" s="72" t="s">
        <v>167</v>
      </c>
    </row>
    <row r="2" spans="1:17" x14ac:dyDescent="0.2">
      <c r="A2" t="s">
        <v>0</v>
      </c>
      <c r="B2" t="s">
        <v>1</v>
      </c>
      <c r="C2" t="s">
        <v>2</v>
      </c>
      <c r="D2" s="37" t="s">
        <v>3</v>
      </c>
      <c r="E2" t="s">
        <v>4</v>
      </c>
      <c r="F2" t="s">
        <v>5</v>
      </c>
      <c r="G2" s="5">
        <v>28000000</v>
      </c>
      <c r="H2" s="5">
        <v>0</v>
      </c>
      <c r="I2" s="5">
        <v>28000000</v>
      </c>
      <c r="J2" s="5">
        <f>-14504921.83-82045.98</f>
        <v>-14586967.810000001</v>
      </c>
      <c r="K2" s="5">
        <f>+G2+J2</f>
        <v>13413032.189999999</v>
      </c>
      <c r="L2" s="5">
        <v>8539556.3800000008</v>
      </c>
      <c r="M2" s="5">
        <v>8539556.3800000008</v>
      </c>
      <c r="N2" s="5">
        <v>4955521.79</v>
      </c>
    </row>
    <row r="3" spans="1:17" x14ac:dyDescent="0.2">
      <c r="A3" t="s">
        <v>0</v>
      </c>
      <c r="B3" t="s">
        <v>6</v>
      </c>
      <c r="C3" t="s">
        <v>2</v>
      </c>
      <c r="D3" s="37" t="s">
        <v>7</v>
      </c>
      <c r="E3" t="s">
        <v>4</v>
      </c>
      <c r="F3" t="s">
        <v>5</v>
      </c>
      <c r="G3" s="5">
        <v>75000000</v>
      </c>
      <c r="H3" s="5">
        <v>0</v>
      </c>
      <c r="I3" s="5">
        <v>75000000</v>
      </c>
      <c r="J3" s="5">
        <v>-6514696.25</v>
      </c>
      <c r="K3" s="5">
        <v>68485303.75</v>
      </c>
      <c r="L3" s="5">
        <v>49090343.229999997</v>
      </c>
      <c r="M3" s="5">
        <v>49090343.229999997</v>
      </c>
      <c r="N3" s="5">
        <v>19394960.52</v>
      </c>
      <c r="P3" s="8">
        <v>82045.98</v>
      </c>
      <c r="Q3" s="8">
        <f>+G2+J2</f>
        <v>13413032.189999999</v>
      </c>
    </row>
    <row r="4" spans="1:17" x14ac:dyDescent="0.2">
      <c r="A4" t="s">
        <v>0</v>
      </c>
      <c r="B4" t="s">
        <v>8</v>
      </c>
      <c r="C4" t="s">
        <v>2</v>
      </c>
      <c r="D4" t="s">
        <v>9</v>
      </c>
      <c r="E4" t="s">
        <v>4</v>
      </c>
      <c r="F4" t="s">
        <v>5</v>
      </c>
      <c r="G4" s="5">
        <v>3000000</v>
      </c>
      <c r="H4" s="5">
        <v>0</v>
      </c>
      <c r="I4" s="5">
        <v>3000000</v>
      </c>
      <c r="J4" s="5">
        <v>12267.81</v>
      </c>
      <c r="K4" s="5">
        <v>3012267.81</v>
      </c>
      <c r="L4" s="5">
        <v>2357033.4700000002</v>
      </c>
      <c r="M4" s="5">
        <v>2357033.4700000002</v>
      </c>
      <c r="N4" s="5">
        <v>655234.34</v>
      </c>
      <c r="Q4" s="8">
        <f>+G3+J3</f>
        <v>68485303.75</v>
      </c>
    </row>
    <row r="5" spans="1:17" x14ac:dyDescent="0.2">
      <c r="A5" t="s">
        <v>0</v>
      </c>
      <c r="B5" t="s">
        <v>10</v>
      </c>
      <c r="C5" t="s">
        <v>2</v>
      </c>
      <c r="D5" t="s">
        <v>11</v>
      </c>
      <c r="E5" t="s">
        <v>4</v>
      </c>
      <c r="F5" t="s">
        <v>5</v>
      </c>
      <c r="G5" s="5">
        <v>0</v>
      </c>
      <c r="H5" s="5">
        <v>0</v>
      </c>
      <c r="I5" s="5">
        <v>0</v>
      </c>
      <c r="J5" s="5">
        <v>6.8</v>
      </c>
      <c r="K5" s="5">
        <v>6.8</v>
      </c>
      <c r="L5" s="5">
        <v>6.18</v>
      </c>
      <c r="M5" s="5">
        <v>6.18</v>
      </c>
      <c r="N5" s="5">
        <v>0.62</v>
      </c>
    </row>
    <row r="6" spans="1:17" x14ac:dyDescent="0.2">
      <c r="A6" t="s">
        <v>0</v>
      </c>
      <c r="B6" t="s">
        <v>12</v>
      </c>
      <c r="C6" t="s">
        <v>2</v>
      </c>
      <c r="D6" s="37" t="s">
        <v>13</v>
      </c>
      <c r="E6" t="s">
        <v>4</v>
      </c>
      <c r="F6" t="s">
        <v>5</v>
      </c>
      <c r="G6" s="5">
        <v>6600000</v>
      </c>
      <c r="H6" s="5">
        <v>0</v>
      </c>
      <c r="I6" s="5">
        <v>6600000</v>
      </c>
      <c r="J6" s="5">
        <v>-2710405.85</v>
      </c>
      <c r="K6" s="5">
        <v>3889594.15</v>
      </c>
      <c r="L6" s="5">
        <v>2547270</v>
      </c>
      <c r="M6" s="5">
        <v>2547270</v>
      </c>
      <c r="N6" s="5">
        <v>1342324.15</v>
      </c>
    </row>
    <row r="7" spans="1:17" x14ac:dyDescent="0.2">
      <c r="A7" t="s">
        <v>0</v>
      </c>
      <c r="B7" t="s">
        <v>14</v>
      </c>
      <c r="C7" t="s">
        <v>2</v>
      </c>
      <c r="D7" s="37" t="s">
        <v>15</v>
      </c>
      <c r="E7" t="s">
        <v>4</v>
      </c>
      <c r="F7" t="s">
        <v>5</v>
      </c>
      <c r="G7" s="5">
        <v>23000000</v>
      </c>
      <c r="H7" s="5">
        <v>0</v>
      </c>
      <c r="I7" s="5">
        <v>23000000</v>
      </c>
      <c r="J7" s="5">
        <v>-14804390.960000001</v>
      </c>
      <c r="K7" s="5">
        <v>8195609.04</v>
      </c>
      <c r="L7" s="5">
        <v>7780505.6299999999</v>
      </c>
      <c r="M7" s="5">
        <v>7780505.6299999999</v>
      </c>
      <c r="N7" s="5">
        <v>415103.41</v>
      </c>
    </row>
    <row r="8" spans="1:17" x14ac:dyDescent="0.2">
      <c r="A8" t="s">
        <v>0</v>
      </c>
      <c r="B8" t="s">
        <v>16</v>
      </c>
      <c r="C8" t="s">
        <v>2</v>
      </c>
      <c r="D8" t="s">
        <v>17</v>
      </c>
      <c r="E8" t="s">
        <v>4</v>
      </c>
      <c r="F8" t="s">
        <v>5</v>
      </c>
      <c r="G8" s="5">
        <v>31000000</v>
      </c>
      <c r="H8" s="5">
        <v>0</v>
      </c>
      <c r="I8" s="5">
        <v>31000000</v>
      </c>
      <c r="J8" s="5">
        <v>1022735.46</v>
      </c>
      <c r="K8" s="5">
        <v>32022735.460000001</v>
      </c>
      <c r="L8" s="5">
        <v>28519144.170000002</v>
      </c>
      <c r="M8" s="5">
        <v>28519144.170000002</v>
      </c>
      <c r="N8" s="5">
        <v>3503591.29</v>
      </c>
    </row>
    <row r="9" spans="1:17" x14ac:dyDescent="0.2">
      <c r="A9" t="s">
        <v>0</v>
      </c>
      <c r="B9" t="s">
        <v>18</v>
      </c>
      <c r="C9" t="s">
        <v>2</v>
      </c>
      <c r="D9" s="37" t="s">
        <v>19</v>
      </c>
      <c r="E9" t="s">
        <v>4</v>
      </c>
      <c r="F9" t="s">
        <v>5</v>
      </c>
      <c r="G9" s="5">
        <v>3000000</v>
      </c>
      <c r="H9" s="5">
        <v>0</v>
      </c>
      <c r="I9" s="5">
        <v>3000000</v>
      </c>
      <c r="J9" s="5">
        <v>-1894365.97</v>
      </c>
      <c r="K9" s="5">
        <v>1105634.03</v>
      </c>
      <c r="L9" s="5">
        <v>702253.86</v>
      </c>
      <c r="M9" s="5">
        <v>702253.86</v>
      </c>
      <c r="N9" s="5">
        <v>403380.17</v>
      </c>
    </row>
    <row r="10" spans="1:17" x14ac:dyDescent="0.2">
      <c r="A10" t="s">
        <v>0</v>
      </c>
      <c r="B10" t="s">
        <v>20</v>
      </c>
      <c r="C10" t="s">
        <v>2</v>
      </c>
      <c r="D10" s="37" t="s">
        <v>21</v>
      </c>
      <c r="E10" t="s">
        <v>4</v>
      </c>
      <c r="F10" t="s">
        <v>5</v>
      </c>
      <c r="G10" s="5">
        <v>40000000</v>
      </c>
      <c r="H10" s="5">
        <v>0</v>
      </c>
      <c r="I10" s="5">
        <v>40000000</v>
      </c>
      <c r="J10" s="5">
        <v>-1966215.39</v>
      </c>
      <c r="K10" s="5">
        <v>38033784.609999999</v>
      </c>
      <c r="L10" s="5">
        <v>33351778.510000002</v>
      </c>
      <c r="M10" s="5">
        <v>33351778.510000002</v>
      </c>
      <c r="N10" s="5">
        <v>4682006.0999999996</v>
      </c>
    </row>
    <row r="11" spans="1:17" x14ac:dyDescent="0.2">
      <c r="A11" t="s">
        <v>0</v>
      </c>
      <c r="B11" t="s">
        <v>22</v>
      </c>
      <c r="C11" t="s">
        <v>2</v>
      </c>
      <c r="D11" t="s">
        <v>23</v>
      </c>
      <c r="E11" t="s">
        <v>4</v>
      </c>
      <c r="F11" t="s">
        <v>5</v>
      </c>
      <c r="G11" s="5">
        <v>8000</v>
      </c>
      <c r="H11" s="5">
        <v>0</v>
      </c>
      <c r="I11" s="5">
        <v>8000</v>
      </c>
      <c r="J11" s="5">
        <v>13287</v>
      </c>
      <c r="K11" s="5">
        <v>21287</v>
      </c>
      <c r="L11" s="5">
        <v>21286.799999999999</v>
      </c>
      <c r="M11" s="5">
        <v>21286.799999999999</v>
      </c>
      <c r="N11" s="5">
        <v>0.2</v>
      </c>
    </row>
    <row r="12" spans="1:17" x14ac:dyDescent="0.2">
      <c r="A12" t="s">
        <v>24</v>
      </c>
      <c r="B12" t="s">
        <v>25</v>
      </c>
      <c r="C12" t="s">
        <v>26</v>
      </c>
      <c r="D12" t="s">
        <v>27</v>
      </c>
      <c r="E12" t="s">
        <v>4</v>
      </c>
      <c r="F12" t="s">
        <v>5</v>
      </c>
      <c r="G12" s="5">
        <v>0</v>
      </c>
      <c r="H12" s="5">
        <v>0</v>
      </c>
      <c r="I12" s="5">
        <v>0</v>
      </c>
      <c r="J12" s="5">
        <v>4200</v>
      </c>
      <c r="K12" s="5">
        <v>4200</v>
      </c>
      <c r="L12" s="5">
        <v>4180</v>
      </c>
      <c r="M12" s="5">
        <v>4180</v>
      </c>
      <c r="N12" s="5">
        <v>20</v>
      </c>
    </row>
    <row r="13" spans="1:17" x14ac:dyDescent="0.2">
      <c r="A13" t="s">
        <v>0</v>
      </c>
      <c r="B13" t="s">
        <v>25</v>
      </c>
      <c r="C13" t="s">
        <v>26</v>
      </c>
      <c r="D13" s="37" t="s">
        <v>27</v>
      </c>
      <c r="E13" t="s">
        <v>4</v>
      </c>
      <c r="F13" t="s">
        <v>5</v>
      </c>
      <c r="G13" s="5">
        <v>570000</v>
      </c>
      <c r="H13" s="5">
        <v>0</v>
      </c>
      <c r="I13" s="5">
        <v>570000</v>
      </c>
      <c r="J13" s="5">
        <v>-339780.98</v>
      </c>
      <c r="K13" s="5">
        <v>230219.02</v>
      </c>
      <c r="L13" s="5">
        <v>120636.13</v>
      </c>
      <c r="M13" s="5">
        <v>120636.13</v>
      </c>
      <c r="N13" s="5">
        <v>109582.89</v>
      </c>
    </row>
    <row r="14" spans="1:17" x14ac:dyDescent="0.2">
      <c r="A14" t="s">
        <v>28</v>
      </c>
      <c r="B14" t="s">
        <v>29</v>
      </c>
      <c r="C14" t="s">
        <v>26</v>
      </c>
      <c r="D14" t="s">
        <v>30</v>
      </c>
      <c r="E14" t="s">
        <v>4</v>
      </c>
      <c r="F14" t="s">
        <v>5</v>
      </c>
      <c r="G14" s="5">
        <v>0</v>
      </c>
      <c r="H14" s="5">
        <v>0</v>
      </c>
      <c r="I14" s="5">
        <v>0</v>
      </c>
      <c r="J14" s="5">
        <v>860000</v>
      </c>
      <c r="K14" s="5">
        <v>860000</v>
      </c>
      <c r="L14" s="5">
        <v>982516.11</v>
      </c>
      <c r="M14" s="5">
        <v>982516.11</v>
      </c>
      <c r="N14" s="5">
        <v>-122516.11</v>
      </c>
    </row>
    <row r="15" spans="1:17" x14ac:dyDescent="0.2">
      <c r="A15" t="s">
        <v>0</v>
      </c>
      <c r="B15" t="s">
        <v>29</v>
      </c>
      <c r="C15" t="s">
        <v>26</v>
      </c>
      <c r="D15" s="37" t="s">
        <v>30</v>
      </c>
      <c r="E15" t="s">
        <v>4</v>
      </c>
      <c r="F15" t="s">
        <v>5</v>
      </c>
      <c r="G15" s="5">
        <v>1100000</v>
      </c>
      <c r="H15" s="5">
        <v>0</v>
      </c>
      <c r="I15" s="5">
        <v>1100000</v>
      </c>
      <c r="J15" s="5">
        <v>-951117.64</v>
      </c>
      <c r="K15" s="5">
        <v>148882.35999999999</v>
      </c>
      <c r="L15" s="5">
        <v>23580.93</v>
      </c>
      <c r="M15" s="5">
        <v>23580.93</v>
      </c>
      <c r="N15" s="5">
        <v>125301.43</v>
      </c>
    </row>
    <row r="16" spans="1:17" x14ac:dyDescent="0.2">
      <c r="A16" t="s">
        <v>0</v>
      </c>
      <c r="B16" t="s">
        <v>31</v>
      </c>
      <c r="C16" t="s">
        <v>26</v>
      </c>
      <c r="D16" s="37" t="s">
        <v>32</v>
      </c>
      <c r="E16" t="s">
        <v>4</v>
      </c>
      <c r="F16" t="s">
        <v>5</v>
      </c>
      <c r="G16" s="5">
        <v>5000</v>
      </c>
      <c r="H16" s="5">
        <v>0</v>
      </c>
      <c r="I16" s="5">
        <v>5000</v>
      </c>
      <c r="J16" s="5">
        <v>-3500</v>
      </c>
      <c r="K16" s="5">
        <v>1500</v>
      </c>
      <c r="L16" s="5">
        <v>1658.41</v>
      </c>
      <c r="M16" s="5">
        <v>1658.41</v>
      </c>
      <c r="N16" s="5">
        <v>-158.41</v>
      </c>
    </row>
    <row r="17" spans="1:14" x14ac:dyDescent="0.2">
      <c r="A17" t="s">
        <v>28</v>
      </c>
      <c r="B17" t="s">
        <v>33</v>
      </c>
      <c r="C17" t="s">
        <v>26</v>
      </c>
      <c r="D17" t="s">
        <v>34</v>
      </c>
      <c r="E17" t="s">
        <v>4</v>
      </c>
      <c r="F17" t="s">
        <v>5</v>
      </c>
      <c r="G17" s="5">
        <v>0</v>
      </c>
      <c r="H17" s="5">
        <v>0</v>
      </c>
      <c r="I17" s="5">
        <v>0</v>
      </c>
      <c r="J17" s="5">
        <v>19000</v>
      </c>
      <c r="K17" s="5">
        <v>19000</v>
      </c>
      <c r="L17" s="5">
        <v>19465</v>
      </c>
      <c r="M17" s="5">
        <v>19465</v>
      </c>
      <c r="N17" s="5">
        <v>-465</v>
      </c>
    </row>
    <row r="18" spans="1:14" x14ac:dyDescent="0.2">
      <c r="A18" t="s">
        <v>0</v>
      </c>
      <c r="B18" t="s">
        <v>33</v>
      </c>
      <c r="C18" t="s">
        <v>26</v>
      </c>
      <c r="D18" s="37" t="s">
        <v>34</v>
      </c>
      <c r="E18" t="s">
        <v>4</v>
      </c>
      <c r="F18" t="s">
        <v>5</v>
      </c>
      <c r="G18" s="5">
        <v>14500000</v>
      </c>
      <c r="H18" s="5">
        <v>0</v>
      </c>
      <c r="I18" s="5">
        <v>14500000</v>
      </c>
      <c r="J18" s="5">
        <v>-7097658.7400000002</v>
      </c>
      <c r="K18" s="5">
        <v>7402341.2599999998</v>
      </c>
      <c r="L18" s="5">
        <v>4428270.99</v>
      </c>
      <c r="M18" s="5">
        <v>4428270.99</v>
      </c>
      <c r="N18" s="5">
        <v>2974070.27</v>
      </c>
    </row>
    <row r="19" spans="1:14" x14ac:dyDescent="0.2">
      <c r="A19" t="s">
        <v>0</v>
      </c>
      <c r="B19" t="s">
        <v>35</v>
      </c>
      <c r="C19" t="s">
        <v>26</v>
      </c>
      <c r="D19" t="s">
        <v>36</v>
      </c>
      <c r="E19" t="s">
        <v>4</v>
      </c>
      <c r="F19" t="s">
        <v>5</v>
      </c>
      <c r="G19" s="5">
        <v>0</v>
      </c>
      <c r="H19" s="5">
        <v>0</v>
      </c>
      <c r="I19" s="5">
        <v>0</v>
      </c>
      <c r="J19" s="5">
        <v>348.08</v>
      </c>
      <c r="K19" s="5">
        <v>348.08</v>
      </c>
      <c r="L19" s="5">
        <v>62.23</v>
      </c>
      <c r="M19" s="5">
        <v>62.23</v>
      </c>
      <c r="N19" s="5">
        <v>285.85000000000002</v>
      </c>
    </row>
    <row r="20" spans="1:14" x14ac:dyDescent="0.2">
      <c r="A20" t="s">
        <v>28</v>
      </c>
      <c r="B20" t="s">
        <v>37</v>
      </c>
      <c r="C20" t="s">
        <v>26</v>
      </c>
      <c r="D20" t="s">
        <v>38</v>
      </c>
      <c r="E20" t="s">
        <v>4</v>
      </c>
      <c r="F20" t="s">
        <v>5</v>
      </c>
      <c r="G20" s="5">
        <v>0</v>
      </c>
      <c r="H20" s="5">
        <v>0</v>
      </c>
      <c r="I20" s="5">
        <v>0</v>
      </c>
      <c r="J20" s="5">
        <v>235000</v>
      </c>
      <c r="K20" s="5">
        <v>235000</v>
      </c>
      <c r="L20" s="5">
        <v>320023</v>
      </c>
      <c r="M20" s="5">
        <v>320023</v>
      </c>
      <c r="N20" s="5">
        <v>-85023</v>
      </c>
    </row>
    <row r="21" spans="1:14" x14ac:dyDescent="0.2">
      <c r="A21" t="s">
        <v>0</v>
      </c>
      <c r="B21" t="s">
        <v>37</v>
      </c>
      <c r="C21" t="s">
        <v>26</v>
      </c>
      <c r="D21" s="37" t="s">
        <v>38</v>
      </c>
      <c r="E21" t="s">
        <v>4</v>
      </c>
      <c r="F21" t="s">
        <v>5</v>
      </c>
      <c r="G21" s="5">
        <v>1500000</v>
      </c>
      <c r="H21" s="5">
        <v>0</v>
      </c>
      <c r="I21" s="5">
        <v>1500000</v>
      </c>
      <c r="J21" s="5">
        <v>-1335000</v>
      </c>
      <c r="K21" s="5">
        <v>165000</v>
      </c>
      <c r="L21" s="5">
        <v>0</v>
      </c>
      <c r="M21" s="5">
        <v>0</v>
      </c>
      <c r="N21" s="5">
        <v>165000</v>
      </c>
    </row>
    <row r="22" spans="1:14" x14ac:dyDescent="0.2">
      <c r="A22" t="s">
        <v>28</v>
      </c>
      <c r="B22" t="s">
        <v>39</v>
      </c>
      <c r="C22" t="s">
        <v>26</v>
      </c>
      <c r="D22" t="s">
        <v>40</v>
      </c>
      <c r="E22" t="s">
        <v>4</v>
      </c>
      <c r="F22" t="s">
        <v>5</v>
      </c>
      <c r="G22" s="5">
        <v>0</v>
      </c>
      <c r="H22" s="5">
        <v>0</v>
      </c>
      <c r="I22" s="5">
        <v>0</v>
      </c>
      <c r="J22" s="5">
        <v>86000</v>
      </c>
      <c r="K22" s="5">
        <v>86000</v>
      </c>
      <c r="L22" s="5">
        <v>98464</v>
      </c>
      <c r="M22" s="5">
        <v>98464</v>
      </c>
      <c r="N22" s="5">
        <v>-12464</v>
      </c>
    </row>
    <row r="23" spans="1:14" x14ac:dyDescent="0.2">
      <c r="A23" t="s">
        <v>0</v>
      </c>
      <c r="B23" t="s">
        <v>39</v>
      </c>
      <c r="C23" t="s">
        <v>26</v>
      </c>
      <c r="D23" s="37" t="s">
        <v>40</v>
      </c>
      <c r="E23" t="s">
        <v>4</v>
      </c>
      <c r="F23" t="s">
        <v>5</v>
      </c>
      <c r="G23" s="5">
        <v>700000</v>
      </c>
      <c r="H23" s="5">
        <v>0</v>
      </c>
      <c r="I23" s="5">
        <v>700000</v>
      </c>
      <c r="J23" s="5">
        <v>-585555</v>
      </c>
      <c r="K23" s="5">
        <v>114445</v>
      </c>
      <c r="L23" s="5">
        <v>25704.799999999999</v>
      </c>
      <c r="M23" s="5">
        <v>25704.799999999999</v>
      </c>
      <c r="N23" s="5">
        <v>88740.2</v>
      </c>
    </row>
    <row r="24" spans="1:14" x14ac:dyDescent="0.2">
      <c r="A24" t="s">
        <v>0</v>
      </c>
      <c r="B24" t="s">
        <v>41</v>
      </c>
      <c r="C24" t="s">
        <v>26</v>
      </c>
      <c r="D24" t="s">
        <v>42</v>
      </c>
      <c r="E24" t="s">
        <v>4</v>
      </c>
      <c r="F24" t="s">
        <v>5</v>
      </c>
      <c r="G24" s="5">
        <v>0</v>
      </c>
      <c r="H24" s="5">
        <v>0</v>
      </c>
      <c r="I24" s="5">
        <v>0</v>
      </c>
      <c r="J24" s="5">
        <v>4434.5600000000004</v>
      </c>
      <c r="K24" s="5">
        <v>4434.5600000000004</v>
      </c>
      <c r="L24" s="5">
        <v>540.98</v>
      </c>
      <c r="M24" s="5">
        <v>540.98</v>
      </c>
      <c r="N24" s="5">
        <v>3893.58</v>
      </c>
    </row>
    <row r="25" spans="1:14" x14ac:dyDescent="0.2">
      <c r="A25" t="s">
        <v>0</v>
      </c>
      <c r="B25" t="s">
        <v>43</v>
      </c>
      <c r="C25" t="s">
        <v>26</v>
      </c>
      <c r="D25" s="37" t="s">
        <v>44</v>
      </c>
      <c r="E25" t="s">
        <v>4</v>
      </c>
      <c r="F25" t="s">
        <v>5</v>
      </c>
      <c r="G25" s="5">
        <v>1400000</v>
      </c>
      <c r="H25" s="5">
        <v>0</v>
      </c>
      <c r="I25" s="5">
        <v>1400000</v>
      </c>
      <c r="J25" s="5">
        <v>-843843.65</v>
      </c>
      <c r="K25" s="5">
        <v>556156.35</v>
      </c>
      <c r="L25" s="5">
        <v>625289.65</v>
      </c>
      <c r="M25" s="5">
        <v>625289.65</v>
      </c>
      <c r="N25" s="5">
        <v>-69133.3</v>
      </c>
    </row>
    <row r="26" spans="1:14" x14ac:dyDescent="0.2">
      <c r="A26" t="s">
        <v>0</v>
      </c>
      <c r="B26" t="s">
        <v>45</v>
      </c>
      <c r="C26" t="s">
        <v>26</v>
      </c>
      <c r="D26" t="s">
        <v>46</v>
      </c>
      <c r="E26" t="s">
        <v>4</v>
      </c>
      <c r="F26" t="s">
        <v>5</v>
      </c>
      <c r="G26" s="5">
        <v>20000</v>
      </c>
      <c r="H26" s="5">
        <v>0</v>
      </c>
      <c r="I26" s="5">
        <v>20000</v>
      </c>
      <c r="J26" s="5">
        <v>1980</v>
      </c>
      <c r="K26" s="5">
        <v>21980</v>
      </c>
      <c r="L26" s="5">
        <v>20979.599999999999</v>
      </c>
      <c r="M26" s="5">
        <v>20979.599999999999</v>
      </c>
      <c r="N26" s="5">
        <v>1000.4</v>
      </c>
    </row>
    <row r="27" spans="1:14" x14ac:dyDescent="0.2">
      <c r="A27" t="s">
        <v>0</v>
      </c>
      <c r="B27" t="s">
        <v>47</v>
      </c>
      <c r="C27" t="s">
        <v>26</v>
      </c>
      <c r="D27" s="37" t="s">
        <v>48</v>
      </c>
      <c r="E27" t="s">
        <v>4</v>
      </c>
      <c r="F27" t="s">
        <v>5</v>
      </c>
      <c r="G27" s="5">
        <v>15500000</v>
      </c>
      <c r="H27" s="5">
        <v>0</v>
      </c>
      <c r="I27" s="5">
        <v>15500000</v>
      </c>
      <c r="J27" s="5">
        <v>-61059.03</v>
      </c>
      <c r="K27" s="5">
        <v>15438940.970000001</v>
      </c>
      <c r="L27" s="5">
        <v>13063605.130000001</v>
      </c>
      <c r="M27" s="5">
        <v>13063605.130000001</v>
      </c>
      <c r="N27" s="5">
        <v>2375335.84</v>
      </c>
    </row>
    <row r="28" spans="1:14" x14ac:dyDescent="0.2">
      <c r="A28" t="s">
        <v>28</v>
      </c>
      <c r="B28" t="s">
        <v>47</v>
      </c>
      <c r="C28" t="s">
        <v>26</v>
      </c>
      <c r="D28" t="s">
        <v>48</v>
      </c>
      <c r="E28" t="s">
        <v>4</v>
      </c>
      <c r="F28" t="s">
        <v>5</v>
      </c>
      <c r="G28" s="5">
        <v>0</v>
      </c>
      <c r="H28" s="5">
        <v>0</v>
      </c>
      <c r="I28" s="5">
        <v>0</v>
      </c>
      <c r="J28" s="5">
        <v>118000</v>
      </c>
      <c r="K28" s="5">
        <v>118000</v>
      </c>
      <c r="L28" s="5">
        <v>147096.59</v>
      </c>
      <c r="M28" s="5">
        <v>147096.59</v>
      </c>
      <c r="N28" s="5">
        <v>-29096.59</v>
      </c>
    </row>
    <row r="29" spans="1:14" x14ac:dyDescent="0.2">
      <c r="A29" t="s">
        <v>0</v>
      </c>
      <c r="B29" t="s">
        <v>49</v>
      </c>
      <c r="C29" t="s">
        <v>26</v>
      </c>
      <c r="D29" t="s">
        <v>50</v>
      </c>
      <c r="E29" t="s">
        <v>4</v>
      </c>
      <c r="F29" t="s">
        <v>5</v>
      </c>
      <c r="G29" s="5">
        <v>5000</v>
      </c>
      <c r="H29" s="5">
        <v>0</v>
      </c>
      <c r="I29" s="5">
        <v>5000</v>
      </c>
      <c r="J29" s="5">
        <v>6829.6</v>
      </c>
      <c r="K29" s="5">
        <v>11829.6</v>
      </c>
      <c r="L29" s="5">
        <v>10800</v>
      </c>
      <c r="M29" s="5">
        <v>10800</v>
      </c>
      <c r="N29" s="5">
        <v>1029.5999999999999</v>
      </c>
    </row>
    <row r="30" spans="1:14" x14ac:dyDescent="0.2">
      <c r="A30" t="s">
        <v>0</v>
      </c>
      <c r="B30" t="s">
        <v>51</v>
      </c>
      <c r="C30" t="s">
        <v>26</v>
      </c>
      <c r="D30" t="s">
        <v>52</v>
      </c>
      <c r="E30" t="s">
        <v>4</v>
      </c>
      <c r="F30" t="s">
        <v>5</v>
      </c>
      <c r="G30" s="5">
        <v>250000</v>
      </c>
      <c r="H30" s="5">
        <v>0</v>
      </c>
      <c r="I30" s="5">
        <v>250000</v>
      </c>
      <c r="J30" s="5">
        <v>53373.91</v>
      </c>
      <c r="K30" s="5">
        <v>303373.90999999997</v>
      </c>
      <c r="L30" s="5">
        <v>252890.34</v>
      </c>
      <c r="M30" s="5">
        <v>252890.34</v>
      </c>
      <c r="N30" s="5">
        <v>50483.57</v>
      </c>
    </row>
    <row r="31" spans="1:14" x14ac:dyDescent="0.2">
      <c r="A31" t="s">
        <v>0</v>
      </c>
      <c r="B31" t="s">
        <v>53</v>
      </c>
      <c r="C31" t="s">
        <v>26</v>
      </c>
      <c r="D31" t="s">
        <v>54</v>
      </c>
      <c r="E31" t="s">
        <v>4</v>
      </c>
      <c r="F31" t="s">
        <v>5</v>
      </c>
      <c r="G31" s="5">
        <v>0</v>
      </c>
      <c r="H31" s="5">
        <v>0</v>
      </c>
      <c r="I31" s="5">
        <v>0</v>
      </c>
      <c r="J31" s="5">
        <v>600000</v>
      </c>
      <c r="K31" s="5">
        <v>600000</v>
      </c>
      <c r="L31" s="5">
        <v>579715.49</v>
      </c>
      <c r="M31" s="5">
        <v>579715.49</v>
      </c>
      <c r="N31" s="5">
        <v>20284.509999999998</v>
      </c>
    </row>
    <row r="32" spans="1:14" x14ac:dyDescent="0.2">
      <c r="A32" t="s">
        <v>0</v>
      </c>
      <c r="B32" t="s">
        <v>55</v>
      </c>
      <c r="C32" t="s">
        <v>26</v>
      </c>
      <c r="D32" t="s">
        <v>56</v>
      </c>
      <c r="E32" t="s">
        <v>4</v>
      </c>
      <c r="F32" t="s">
        <v>5</v>
      </c>
      <c r="G32" s="5">
        <v>0</v>
      </c>
      <c r="H32" s="5">
        <v>0</v>
      </c>
      <c r="I32" s="5">
        <v>0</v>
      </c>
      <c r="J32" s="5">
        <v>771.53</v>
      </c>
      <c r="K32" s="5">
        <v>771.53</v>
      </c>
      <c r="L32" s="5">
        <v>601.98</v>
      </c>
      <c r="M32" s="5">
        <v>601.98</v>
      </c>
      <c r="N32" s="5">
        <v>169.55</v>
      </c>
    </row>
    <row r="33" spans="1:14" x14ac:dyDescent="0.2">
      <c r="A33" t="s">
        <v>0</v>
      </c>
      <c r="B33" t="s">
        <v>57</v>
      </c>
      <c r="C33" t="s">
        <v>26</v>
      </c>
      <c r="D33" t="s">
        <v>58</v>
      </c>
      <c r="E33" t="s">
        <v>4</v>
      </c>
      <c r="F33" t="s">
        <v>5</v>
      </c>
      <c r="G33" s="5">
        <v>0</v>
      </c>
      <c r="H33" s="5">
        <v>0</v>
      </c>
      <c r="I33" s="5">
        <v>0</v>
      </c>
      <c r="J33" s="5">
        <v>210.07</v>
      </c>
      <c r="K33" s="5">
        <v>210.07</v>
      </c>
      <c r="L33" s="5">
        <v>200.43</v>
      </c>
      <c r="M33" s="5">
        <v>200.43</v>
      </c>
      <c r="N33" s="5">
        <v>9.64</v>
      </c>
    </row>
    <row r="34" spans="1:14" x14ac:dyDescent="0.2">
      <c r="A34" t="s">
        <v>0</v>
      </c>
      <c r="B34" t="s">
        <v>59</v>
      </c>
      <c r="C34" t="s">
        <v>26</v>
      </c>
      <c r="D34" t="s">
        <v>60</v>
      </c>
      <c r="E34" t="s">
        <v>4</v>
      </c>
      <c r="F34" t="s">
        <v>5</v>
      </c>
      <c r="G34" s="5">
        <v>0</v>
      </c>
      <c r="H34" s="5">
        <v>0</v>
      </c>
      <c r="I34" s="5">
        <v>0</v>
      </c>
      <c r="J34" s="5">
        <v>12620.05</v>
      </c>
      <c r="K34" s="5">
        <v>12620.05</v>
      </c>
      <c r="L34" s="5">
        <v>2223.46</v>
      </c>
      <c r="M34" s="5">
        <v>2223.46</v>
      </c>
      <c r="N34" s="5">
        <v>10396.59</v>
      </c>
    </row>
    <row r="35" spans="1:14" x14ac:dyDescent="0.2">
      <c r="A35" t="s">
        <v>0</v>
      </c>
      <c r="B35" t="s">
        <v>61</v>
      </c>
      <c r="C35" t="s">
        <v>26</v>
      </c>
      <c r="D35" s="37" t="s">
        <v>62</v>
      </c>
      <c r="E35" t="s">
        <v>4</v>
      </c>
      <c r="F35" t="s">
        <v>5</v>
      </c>
      <c r="G35" s="5">
        <v>31000000</v>
      </c>
      <c r="H35" s="5">
        <v>0</v>
      </c>
      <c r="I35" s="5">
        <v>31000000</v>
      </c>
      <c r="J35" s="5">
        <v>-3780054.48</v>
      </c>
      <c r="K35" s="5">
        <v>27219945.52</v>
      </c>
      <c r="L35" s="5">
        <v>20940831.77</v>
      </c>
      <c r="M35" s="5">
        <v>20940831.77</v>
      </c>
      <c r="N35" s="5">
        <v>6279113.75</v>
      </c>
    </row>
    <row r="36" spans="1:14" x14ac:dyDescent="0.2">
      <c r="A36" t="s">
        <v>0</v>
      </c>
      <c r="B36" t="s">
        <v>63</v>
      </c>
      <c r="C36" t="s">
        <v>64</v>
      </c>
      <c r="D36" s="37" t="s">
        <v>65</v>
      </c>
      <c r="E36" t="s">
        <v>4</v>
      </c>
      <c r="F36" t="s">
        <v>5</v>
      </c>
      <c r="G36" s="5">
        <v>1800000</v>
      </c>
      <c r="H36" s="5">
        <v>0</v>
      </c>
      <c r="I36" s="5">
        <v>1800000</v>
      </c>
      <c r="J36" s="5">
        <v>-796553.85</v>
      </c>
      <c r="K36" s="5">
        <v>1003446.15</v>
      </c>
      <c r="L36" s="5">
        <v>757833.12</v>
      </c>
      <c r="M36" s="5">
        <v>757833.12</v>
      </c>
      <c r="N36" s="5">
        <v>245613.03</v>
      </c>
    </row>
    <row r="37" spans="1:14" x14ac:dyDescent="0.2">
      <c r="A37" t="s">
        <v>0</v>
      </c>
      <c r="B37" t="s">
        <v>66</v>
      </c>
      <c r="C37" t="s">
        <v>64</v>
      </c>
      <c r="D37" t="s">
        <v>67</v>
      </c>
      <c r="E37" t="s">
        <v>4</v>
      </c>
      <c r="F37" t="s">
        <v>5</v>
      </c>
      <c r="G37" s="5">
        <v>0</v>
      </c>
      <c r="H37" s="5">
        <v>0</v>
      </c>
      <c r="I37" s="5">
        <v>0</v>
      </c>
      <c r="J37" s="5">
        <v>2</v>
      </c>
      <c r="K37" s="5">
        <v>2</v>
      </c>
      <c r="L37" s="5">
        <v>1.5</v>
      </c>
      <c r="M37" s="5">
        <v>1.5</v>
      </c>
      <c r="N37" s="5">
        <v>0.5</v>
      </c>
    </row>
    <row r="38" spans="1:14" x14ac:dyDescent="0.2">
      <c r="A38" t="s">
        <v>0</v>
      </c>
      <c r="B38" t="s">
        <v>68</v>
      </c>
      <c r="C38" s="37" t="s">
        <v>69</v>
      </c>
      <c r="D38" t="s">
        <v>70</v>
      </c>
      <c r="E38" t="s">
        <v>4</v>
      </c>
      <c r="F38" t="s">
        <v>5</v>
      </c>
      <c r="G38" s="5">
        <v>300000</v>
      </c>
      <c r="H38" s="5">
        <v>0</v>
      </c>
      <c r="I38" s="5">
        <v>300000</v>
      </c>
      <c r="J38" s="5">
        <v>0</v>
      </c>
      <c r="K38" s="5">
        <v>300000</v>
      </c>
      <c r="L38" s="5">
        <v>0</v>
      </c>
      <c r="M38" s="5">
        <v>0</v>
      </c>
      <c r="N38" s="5">
        <v>300000</v>
      </c>
    </row>
    <row r="39" spans="1:14" x14ac:dyDescent="0.2">
      <c r="A39" t="s">
        <v>0</v>
      </c>
      <c r="B39" t="s">
        <v>71</v>
      </c>
      <c r="C39" t="s">
        <v>69</v>
      </c>
      <c r="D39" t="s">
        <v>72</v>
      </c>
      <c r="E39" t="s">
        <v>4</v>
      </c>
      <c r="F39" t="s">
        <v>5</v>
      </c>
      <c r="G39" s="5">
        <v>200</v>
      </c>
      <c r="H39" s="5">
        <v>0</v>
      </c>
      <c r="I39" s="5">
        <v>200</v>
      </c>
      <c r="J39" s="5">
        <v>2706.72</v>
      </c>
      <c r="K39" s="5">
        <v>2906.72</v>
      </c>
      <c r="L39" s="5">
        <v>180.37</v>
      </c>
      <c r="M39" s="5">
        <v>180.37</v>
      </c>
      <c r="N39" s="5">
        <v>2726.35</v>
      </c>
    </row>
    <row r="40" spans="1:14" x14ac:dyDescent="0.2">
      <c r="A40" t="s">
        <v>73</v>
      </c>
      <c r="B40" t="s">
        <v>74</v>
      </c>
      <c r="C40" t="s">
        <v>69</v>
      </c>
      <c r="D40" t="s">
        <v>75</v>
      </c>
      <c r="E40" t="s">
        <v>4</v>
      </c>
      <c r="F40" t="s">
        <v>5</v>
      </c>
      <c r="G40" s="5">
        <v>0</v>
      </c>
      <c r="H40" s="5">
        <v>0</v>
      </c>
      <c r="I40" s="5">
        <v>0</v>
      </c>
      <c r="J40" s="5">
        <v>12500</v>
      </c>
      <c r="K40" s="5">
        <v>12500</v>
      </c>
      <c r="L40" s="5">
        <v>12284.87</v>
      </c>
      <c r="M40" s="5">
        <v>134.06</v>
      </c>
      <c r="N40" s="5">
        <v>215.13</v>
      </c>
    </row>
    <row r="41" spans="1:14" x14ac:dyDescent="0.2">
      <c r="A41" t="s">
        <v>0</v>
      </c>
      <c r="B41" t="s">
        <v>74</v>
      </c>
      <c r="C41" t="s">
        <v>69</v>
      </c>
      <c r="D41" s="37" t="s">
        <v>75</v>
      </c>
      <c r="E41" t="s">
        <v>4</v>
      </c>
      <c r="F41" t="s">
        <v>5</v>
      </c>
      <c r="G41" s="5">
        <v>92000</v>
      </c>
      <c r="H41" s="5">
        <v>0</v>
      </c>
      <c r="I41" s="5">
        <v>92000</v>
      </c>
      <c r="J41" s="5">
        <v>-74823.28</v>
      </c>
      <c r="K41" s="5">
        <v>17176.72</v>
      </c>
      <c r="L41" s="5">
        <v>16716.29</v>
      </c>
      <c r="M41" s="5">
        <v>16716.29</v>
      </c>
      <c r="N41" s="5">
        <v>460.43</v>
      </c>
    </row>
    <row r="42" spans="1:14" x14ac:dyDescent="0.2">
      <c r="A42" t="s">
        <v>76</v>
      </c>
      <c r="B42" t="s">
        <v>74</v>
      </c>
      <c r="C42" t="s">
        <v>69</v>
      </c>
      <c r="D42" t="s">
        <v>75</v>
      </c>
      <c r="E42" t="s">
        <v>4</v>
      </c>
      <c r="F42" t="s">
        <v>5</v>
      </c>
      <c r="G42" s="5">
        <v>0</v>
      </c>
      <c r="H42" s="5">
        <v>0</v>
      </c>
      <c r="I42" s="5">
        <v>0</v>
      </c>
      <c r="J42" s="5">
        <v>1100</v>
      </c>
      <c r="K42" s="5">
        <v>1100</v>
      </c>
      <c r="L42" s="5">
        <v>1087.42</v>
      </c>
      <c r="M42" s="5">
        <v>1087.42</v>
      </c>
      <c r="N42" s="5">
        <v>12.58</v>
      </c>
    </row>
    <row r="43" spans="1:14" x14ac:dyDescent="0.2">
      <c r="A43" t="s">
        <v>77</v>
      </c>
      <c r="B43" t="s">
        <v>74</v>
      </c>
      <c r="C43" t="s">
        <v>69</v>
      </c>
      <c r="D43" t="s">
        <v>75</v>
      </c>
      <c r="E43" t="s">
        <v>4</v>
      </c>
      <c r="F43" t="s">
        <v>5</v>
      </c>
      <c r="G43" s="5">
        <v>0</v>
      </c>
      <c r="H43" s="5">
        <v>0</v>
      </c>
      <c r="I43" s="5">
        <v>0</v>
      </c>
      <c r="J43" s="5">
        <v>750</v>
      </c>
      <c r="K43" s="5">
        <v>750</v>
      </c>
      <c r="L43" s="5">
        <v>743.91</v>
      </c>
      <c r="M43" s="5">
        <v>743.91</v>
      </c>
      <c r="N43" s="5">
        <v>6.09</v>
      </c>
    </row>
    <row r="44" spans="1:14" x14ac:dyDescent="0.2">
      <c r="A44" t="s">
        <v>78</v>
      </c>
      <c r="B44" t="s">
        <v>74</v>
      </c>
      <c r="C44" t="s">
        <v>69</v>
      </c>
      <c r="D44" t="s">
        <v>75</v>
      </c>
      <c r="E44" t="s">
        <v>4</v>
      </c>
      <c r="F44" t="s">
        <v>5</v>
      </c>
      <c r="G44" s="5">
        <v>0</v>
      </c>
      <c r="H44" s="5">
        <v>0</v>
      </c>
      <c r="I44" s="5">
        <v>0</v>
      </c>
      <c r="J44" s="5">
        <v>1600</v>
      </c>
      <c r="K44" s="5">
        <v>1600</v>
      </c>
      <c r="L44" s="5">
        <v>1533</v>
      </c>
      <c r="M44" s="5">
        <v>1533</v>
      </c>
      <c r="N44" s="5">
        <v>67</v>
      </c>
    </row>
    <row r="45" spans="1:14" x14ac:dyDescent="0.2">
      <c r="A45" t="s">
        <v>79</v>
      </c>
      <c r="B45" t="s">
        <v>74</v>
      </c>
      <c r="C45" t="s">
        <v>69</v>
      </c>
      <c r="D45" t="s">
        <v>75</v>
      </c>
      <c r="E45" t="s">
        <v>4</v>
      </c>
      <c r="F45" t="s">
        <v>5</v>
      </c>
      <c r="G45" s="5">
        <v>0</v>
      </c>
      <c r="H45" s="5">
        <v>0</v>
      </c>
      <c r="I45" s="5">
        <v>0</v>
      </c>
      <c r="J45" s="5">
        <v>600</v>
      </c>
      <c r="K45" s="5">
        <v>600</v>
      </c>
      <c r="L45" s="5">
        <v>535.97</v>
      </c>
      <c r="M45" s="5">
        <v>535.97</v>
      </c>
      <c r="N45" s="5">
        <v>64.03</v>
      </c>
    </row>
    <row r="46" spans="1:14" x14ac:dyDescent="0.2">
      <c r="A46" t="s">
        <v>80</v>
      </c>
      <c r="B46" t="s">
        <v>74</v>
      </c>
      <c r="C46" t="s">
        <v>69</v>
      </c>
      <c r="D46" t="s">
        <v>75</v>
      </c>
      <c r="E46" t="s">
        <v>4</v>
      </c>
      <c r="F46" t="s">
        <v>5</v>
      </c>
      <c r="G46" s="5">
        <v>0</v>
      </c>
      <c r="H46" s="5">
        <v>0</v>
      </c>
      <c r="I46" s="5">
        <v>0</v>
      </c>
      <c r="J46" s="5">
        <v>1900</v>
      </c>
      <c r="K46" s="5">
        <v>1900</v>
      </c>
      <c r="L46" s="5">
        <v>1841.79</v>
      </c>
      <c r="M46" s="5">
        <v>1841.79</v>
      </c>
      <c r="N46" s="5">
        <v>58.21</v>
      </c>
    </row>
    <row r="47" spans="1:14" x14ac:dyDescent="0.2">
      <c r="A47" t="s">
        <v>81</v>
      </c>
      <c r="B47" t="s">
        <v>74</v>
      </c>
      <c r="C47" t="s">
        <v>69</v>
      </c>
      <c r="D47" t="s">
        <v>75</v>
      </c>
      <c r="E47" t="s">
        <v>4</v>
      </c>
      <c r="F47" t="s">
        <v>5</v>
      </c>
      <c r="G47" s="5">
        <v>0</v>
      </c>
      <c r="H47" s="5">
        <v>0</v>
      </c>
      <c r="I47" s="5">
        <v>0</v>
      </c>
      <c r="J47" s="5">
        <v>2200</v>
      </c>
      <c r="K47" s="5">
        <v>2200</v>
      </c>
      <c r="L47" s="5">
        <v>2171.73</v>
      </c>
      <c r="M47" s="5">
        <v>2171.73</v>
      </c>
      <c r="N47" s="5">
        <v>28.27</v>
      </c>
    </row>
    <row r="48" spans="1:14" x14ac:dyDescent="0.2">
      <c r="A48" t="s">
        <v>82</v>
      </c>
      <c r="B48" t="s">
        <v>74</v>
      </c>
      <c r="C48" t="s">
        <v>69</v>
      </c>
      <c r="D48" t="s">
        <v>75</v>
      </c>
      <c r="E48" t="s">
        <v>4</v>
      </c>
      <c r="F48" t="s">
        <v>5</v>
      </c>
      <c r="G48" s="5">
        <v>0</v>
      </c>
      <c r="H48" s="5">
        <v>0</v>
      </c>
      <c r="I48" s="5">
        <v>0</v>
      </c>
      <c r="J48" s="5">
        <v>900</v>
      </c>
      <c r="K48" s="5">
        <v>900</v>
      </c>
      <c r="L48" s="5">
        <v>886.36</v>
      </c>
      <c r="M48" s="5">
        <v>886.36</v>
      </c>
      <c r="N48" s="5">
        <v>13.64</v>
      </c>
    </row>
    <row r="49" spans="1:14" x14ac:dyDescent="0.2">
      <c r="A49" t="s">
        <v>83</v>
      </c>
      <c r="B49" t="s">
        <v>74</v>
      </c>
      <c r="C49" t="s">
        <v>69</v>
      </c>
      <c r="D49" t="s">
        <v>75</v>
      </c>
      <c r="E49" t="s">
        <v>4</v>
      </c>
      <c r="F49" t="s">
        <v>5</v>
      </c>
      <c r="G49" s="5">
        <v>0</v>
      </c>
      <c r="H49" s="5">
        <v>0</v>
      </c>
      <c r="I49" s="5">
        <v>0</v>
      </c>
      <c r="J49" s="5">
        <v>270</v>
      </c>
      <c r="K49" s="5">
        <v>270</v>
      </c>
      <c r="L49" s="5">
        <v>269.39999999999998</v>
      </c>
      <c r="M49" s="5">
        <v>0</v>
      </c>
      <c r="N49" s="5">
        <v>0.6</v>
      </c>
    </row>
    <row r="50" spans="1:14" x14ac:dyDescent="0.2">
      <c r="A50" t="s">
        <v>84</v>
      </c>
      <c r="B50" t="s">
        <v>74</v>
      </c>
      <c r="C50" t="s">
        <v>69</v>
      </c>
      <c r="D50" t="s">
        <v>75</v>
      </c>
      <c r="E50" t="s">
        <v>4</v>
      </c>
      <c r="F50" t="s">
        <v>5</v>
      </c>
      <c r="G50" s="5">
        <v>0</v>
      </c>
      <c r="H50" s="5">
        <v>0</v>
      </c>
      <c r="I50" s="5">
        <v>0</v>
      </c>
      <c r="J50" s="5">
        <v>4500</v>
      </c>
      <c r="K50" s="5">
        <v>4500</v>
      </c>
      <c r="L50" s="5">
        <v>4500</v>
      </c>
      <c r="M50" s="5">
        <v>1500</v>
      </c>
      <c r="N50" s="5">
        <v>0</v>
      </c>
    </row>
    <row r="51" spans="1:14" x14ac:dyDescent="0.2">
      <c r="A51" t="s">
        <v>85</v>
      </c>
      <c r="B51" t="s">
        <v>74</v>
      </c>
      <c r="C51" t="s">
        <v>69</v>
      </c>
      <c r="D51" t="s">
        <v>75</v>
      </c>
      <c r="E51" t="s">
        <v>4</v>
      </c>
      <c r="F51" t="s">
        <v>5</v>
      </c>
      <c r="G51" s="5">
        <v>0</v>
      </c>
      <c r="H51" s="5">
        <v>0</v>
      </c>
      <c r="I51" s="5">
        <v>0</v>
      </c>
      <c r="J51" s="5">
        <v>14000</v>
      </c>
      <c r="K51" s="5">
        <v>14000</v>
      </c>
      <c r="L51" s="5">
        <v>13960.06</v>
      </c>
      <c r="M51" s="5">
        <v>4473.66</v>
      </c>
      <c r="N51" s="5">
        <v>39.94</v>
      </c>
    </row>
    <row r="52" spans="1:14" x14ac:dyDescent="0.2">
      <c r="A52" t="s">
        <v>0</v>
      </c>
      <c r="B52" t="s">
        <v>86</v>
      </c>
      <c r="C52" t="s">
        <v>69</v>
      </c>
      <c r="D52" t="s">
        <v>87</v>
      </c>
      <c r="E52" t="s">
        <v>4</v>
      </c>
      <c r="F52" t="s">
        <v>5</v>
      </c>
      <c r="G52" s="5">
        <v>480000</v>
      </c>
      <c r="H52" s="5">
        <v>0</v>
      </c>
      <c r="I52" s="5">
        <v>480000</v>
      </c>
      <c r="J52" s="5">
        <v>5151593.4000000004</v>
      </c>
      <c r="K52" s="5">
        <v>5631593.4000000004</v>
      </c>
      <c r="L52" s="5">
        <v>2955931.21</v>
      </c>
      <c r="M52" s="5">
        <v>2955931.21</v>
      </c>
      <c r="N52" s="5">
        <v>2675662.19</v>
      </c>
    </row>
    <row r="53" spans="1:14" x14ac:dyDescent="0.2">
      <c r="A53" t="s">
        <v>0</v>
      </c>
      <c r="B53" t="s">
        <v>88</v>
      </c>
      <c r="C53" t="s">
        <v>69</v>
      </c>
      <c r="D53" t="s">
        <v>89</v>
      </c>
      <c r="E53" t="s">
        <v>4</v>
      </c>
      <c r="F53" t="s">
        <v>5</v>
      </c>
      <c r="G53" s="5">
        <v>1900000</v>
      </c>
      <c r="H53" s="5">
        <v>0</v>
      </c>
      <c r="I53" s="5">
        <v>1900000</v>
      </c>
      <c r="J53" s="5">
        <v>4037914.99</v>
      </c>
      <c r="K53" s="5">
        <v>5937914.9900000002</v>
      </c>
      <c r="L53" s="5">
        <v>3163469.12</v>
      </c>
      <c r="M53" s="5">
        <v>3163469.12</v>
      </c>
      <c r="N53" s="5">
        <v>2774445.87</v>
      </c>
    </row>
    <row r="54" spans="1:14" x14ac:dyDescent="0.2">
      <c r="A54" t="s">
        <v>0</v>
      </c>
      <c r="B54" t="s">
        <v>90</v>
      </c>
      <c r="C54" t="s">
        <v>69</v>
      </c>
      <c r="D54" t="s">
        <v>91</v>
      </c>
      <c r="E54" t="s">
        <v>4</v>
      </c>
      <c r="F54" t="s">
        <v>5</v>
      </c>
      <c r="G54" s="5">
        <v>1100000</v>
      </c>
      <c r="H54" s="5">
        <v>0</v>
      </c>
      <c r="I54" s="5">
        <v>1100000</v>
      </c>
      <c r="J54" s="5">
        <v>135084.17000000001</v>
      </c>
      <c r="K54" s="5">
        <v>1235084.17</v>
      </c>
      <c r="L54" s="5">
        <v>788263.99</v>
      </c>
      <c r="M54" s="5">
        <v>788263.99</v>
      </c>
      <c r="N54" s="5">
        <v>446820.18</v>
      </c>
    </row>
    <row r="55" spans="1:14" x14ac:dyDescent="0.2">
      <c r="A55" t="s">
        <v>28</v>
      </c>
      <c r="B55" t="s">
        <v>92</v>
      </c>
      <c r="C55" t="s">
        <v>69</v>
      </c>
      <c r="D55" t="s">
        <v>93</v>
      </c>
      <c r="E55" t="s">
        <v>4</v>
      </c>
      <c r="F55" t="s">
        <v>5</v>
      </c>
      <c r="G55" s="5">
        <v>0</v>
      </c>
      <c r="H55" s="5">
        <v>0</v>
      </c>
      <c r="I55" s="5">
        <v>0</v>
      </c>
      <c r="J55" s="5">
        <v>16</v>
      </c>
      <c r="K55" s="5">
        <v>16</v>
      </c>
      <c r="L55" s="5">
        <v>15.04</v>
      </c>
      <c r="M55" s="5">
        <v>15.04</v>
      </c>
      <c r="N55" s="5">
        <v>0.96</v>
      </c>
    </row>
    <row r="56" spans="1:14" x14ac:dyDescent="0.2">
      <c r="A56" t="s">
        <v>94</v>
      </c>
      <c r="B56" t="s">
        <v>92</v>
      </c>
      <c r="C56" t="s">
        <v>69</v>
      </c>
      <c r="D56" t="s">
        <v>93</v>
      </c>
      <c r="E56" t="s">
        <v>4</v>
      </c>
      <c r="F56" t="s">
        <v>5</v>
      </c>
      <c r="G56" s="5">
        <v>0</v>
      </c>
      <c r="H56" s="5">
        <v>0</v>
      </c>
      <c r="I56" s="5">
        <v>0</v>
      </c>
      <c r="J56" s="5">
        <v>900</v>
      </c>
      <c r="K56" s="5">
        <v>900</v>
      </c>
      <c r="L56" s="5">
        <v>851.73</v>
      </c>
      <c r="M56" s="5">
        <v>851.73</v>
      </c>
      <c r="N56" s="5">
        <v>48.27</v>
      </c>
    </row>
    <row r="57" spans="1:14" x14ac:dyDescent="0.2">
      <c r="A57" t="s">
        <v>95</v>
      </c>
      <c r="B57" t="s">
        <v>92</v>
      </c>
      <c r="C57" t="s">
        <v>69</v>
      </c>
      <c r="D57" t="s">
        <v>93</v>
      </c>
      <c r="E57" t="s">
        <v>4</v>
      </c>
      <c r="F57" t="s">
        <v>5</v>
      </c>
      <c r="G57" s="5">
        <v>0</v>
      </c>
      <c r="H57" s="5">
        <v>0</v>
      </c>
      <c r="I57" s="5">
        <v>0</v>
      </c>
      <c r="J57" s="5">
        <v>450</v>
      </c>
      <c r="K57" s="5">
        <v>450</v>
      </c>
      <c r="L57" s="5">
        <v>433.54</v>
      </c>
      <c r="M57" s="5">
        <v>433.54</v>
      </c>
      <c r="N57" s="5">
        <v>16.46</v>
      </c>
    </row>
    <row r="58" spans="1:14" x14ac:dyDescent="0.2">
      <c r="A58" t="s">
        <v>96</v>
      </c>
      <c r="B58" t="s">
        <v>92</v>
      </c>
      <c r="C58" t="s">
        <v>69</v>
      </c>
      <c r="D58" t="s">
        <v>93</v>
      </c>
      <c r="E58" t="s">
        <v>4</v>
      </c>
      <c r="F58" t="s">
        <v>5</v>
      </c>
      <c r="G58" s="5">
        <v>0</v>
      </c>
      <c r="H58" s="5">
        <v>0</v>
      </c>
      <c r="I58" s="5">
        <v>0</v>
      </c>
      <c r="J58" s="5">
        <v>14000</v>
      </c>
      <c r="K58" s="5">
        <v>14000</v>
      </c>
      <c r="L58" s="5">
        <v>14484.47</v>
      </c>
      <c r="M58" s="5">
        <v>14484.47</v>
      </c>
      <c r="N58" s="5">
        <v>-484.47</v>
      </c>
    </row>
    <row r="59" spans="1:14" x14ac:dyDescent="0.2">
      <c r="A59" t="s">
        <v>97</v>
      </c>
      <c r="B59" t="s">
        <v>92</v>
      </c>
      <c r="C59" t="s">
        <v>69</v>
      </c>
      <c r="D59" t="s">
        <v>93</v>
      </c>
      <c r="E59" t="s">
        <v>4</v>
      </c>
      <c r="F59" t="s">
        <v>5</v>
      </c>
      <c r="G59" s="5">
        <v>0</v>
      </c>
      <c r="H59" s="5">
        <v>0</v>
      </c>
      <c r="I59" s="5">
        <v>0</v>
      </c>
      <c r="J59" s="5">
        <v>700</v>
      </c>
      <c r="K59" s="5">
        <v>700</v>
      </c>
      <c r="L59" s="5">
        <v>695.12</v>
      </c>
      <c r="M59" s="5">
        <v>695.12</v>
      </c>
      <c r="N59" s="5">
        <v>4.88</v>
      </c>
    </row>
    <row r="60" spans="1:14" x14ac:dyDescent="0.2">
      <c r="A60" t="s">
        <v>82</v>
      </c>
      <c r="B60" t="s">
        <v>92</v>
      </c>
      <c r="C60" t="s">
        <v>69</v>
      </c>
      <c r="D60" t="s">
        <v>93</v>
      </c>
      <c r="E60" t="s">
        <v>4</v>
      </c>
      <c r="F60" t="s">
        <v>5</v>
      </c>
      <c r="G60" s="5">
        <v>0</v>
      </c>
      <c r="H60" s="5">
        <v>0</v>
      </c>
      <c r="I60" s="5">
        <v>0</v>
      </c>
      <c r="J60" s="5">
        <v>1900</v>
      </c>
      <c r="K60" s="5">
        <v>1900</v>
      </c>
      <c r="L60" s="5">
        <v>1819.74</v>
      </c>
      <c r="M60" s="5">
        <v>1819.74</v>
      </c>
      <c r="N60" s="5">
        <v>80.260000000000005</v>
      </c>
    </row>
    <row r="61" spans="1:14" x14ac:dyDescent="0.2">
      <c r="A61" t="s">
        <v>24</v>
      </c>
      <c r="B61" t="s">
        <v>92</v>
      </c>
      <c r="C61" t="s">
        <v>69</v>
      </c>
      <c r="D61" t="s">
        <v>93</v>
      </c>
      <c r="E61" t="s">
        <v>4</v>
      </c>
      <c r="F61" t="s">
        <v>5</v>
      </c>
      <c r="G61" s="5">
        <v>0</v>
      </c>
      <c r="H61" s="5">
        <v>0</v>
      </c>
      <c r="I61" s="5">
        <v>0</v>
      </c>
      <c r="J61" s="5">
        <v>35</v>
      </c>
      <c r="K61" s="5">
        <v>35</v>
      </c>
      <c r="L61" s="5">
        <v>32.46</v>
      </c>
      <c r="M61" s="5">
        <v>32.46</v>
      </c>
      <c r="N61" s="5">
        <v>2.54</v>
      </c>
    </row>
    <row r="62" spans="1:14" x14ac:dyDescent="0.2">
      <c r="A62" t="s">
        <v>85</v>
      </c>
      <c r="B62" t="s">
        <v>92</v>
      </c>
      <c r="C62" t="s">
        <v>69</v>
      </c>
      <c r="D62" t="s">
        <v>93</v>
      </c>
      <c r="E62" t="s">
        <v>4</v>
      </c>
      <c r="F62" t="s">
        <v>5</v>
      </c>
      <c r="G62" s="5">
        <v>0</v>
      </c>
      <c r="H62" s="5">
        <v>0</v>
      </c>
      <c r="I62" s="5">
        <v>0</v>
      </c>
      <c r="J62" s="5">
        <v>200</v>
      </c>
      <c r="K62" s="5">
        <v>200</v>
      </c>
      <c r="L62" s="5">
        <v>191.17</v>
      </c>
      <c r="M62" s="5">
        <v>191.17</v>
      </c>
      <c r="N62" s="5">
        <v>8.83</v>
      </c>
    </row>
    <row r="63" spans="1:14" x14ac:dyDescent="0.2">
      <c r="A63" t="s">
        <v>98</v>
      </c>
      <c r="B63" t="s">
        <v>92</v>
      </c>
      <c r="C63" t="s">
        <v>69</v>
      </c>
      <c r="D63" t="s">
        <v>93</v>
      </c>
      <c r="E63" t="s">
        <v>4</v>
      </c>
      <c r="F63" t="s">
        <v>5</v>
      </c>
      <c r="G63" s="5">
        <v>0</v>
      </c>
      <c r="H63" s="5">
        <v>0</v>
      </c>
      <c r="I63" s="5">
        <v>0</v>
      </c>
      <c r="J63" s="5">
        <v>30</v>
      </c>
      <c r="K63" s="5">
        <v>30</v>
      </c>
      <c r="L63" s="5">
        <v>26.81</v>
      </c>
      <c r="M63" s="5">
        <v>26.81</v>
      </c>
      <c r="N63" s="5">
        <v>3.19</v>
      </c>
    </row>
    <row r="64" spans="1:14" x14ac:dyDescent="0.2">
      <c r="A64" t="s">
        <v>73</v>
      </c>
      <c r="B64" t="s">
        <v>92</v>
      </c>
      <c r="C64" t="s">
        <v>69</v>
      </c>
      <c r="D64" t="s">
        <v>93</v>
      </c>
      <c r="E64" t="s">
        <v>4</v>
      </c>
      <c r="F64" t="s">
        <v>5</v>
      </c>
      <c r="G64" s="5">
        <v>0</v>
      </c>
      <c r="H64" s="5">
        <v>0</v>
      </c>
      <c r="I64" s="5">
        <v>0</v>
      </c>
      <c r="J64" s="5">
        <v>4000</v>
      </c>
      <c r="K64" s="5">
        <v>4000</v>
      </c>
      <c r="L64" s="5">
        <v>8208.5400000000009</v>
      </c>
      <c r="M64" s="5">
        <v>8208.5400000000009</v>
      </c>
      <c r="N64" s="5">
        <v>-4208.54</v>
      </c>
    </row>
    <row r="65" spans="1:14" x14ac:dyDescent="0.2">
      <c r="A65" t="s">
        <v>0</v>
      </c>
      <c r="B65" t="s">
        <v>92</v>
      </c>
      <c r="C65" t="s">
        <v>69</v>
      </c>
      <c r="D65" s="37" t="s">
        <v>93</v>
      </c>
      <c r="E65" t="s">
        <v>4</v>
      </c>
      <c r="F65" t="s">
        <v>5</v>
      </c>
      <c r="G65" s="5">
        <v>102000</v>
      </c>
      <c r="H65" s="5">
        <v>0</v>
      </c>
      <c r="I65" s="5">
        <v>102000</v>
      </c>
      <c r="J65" s="5">
        <v>-89131</v>
      </c>
      <c r="K65" s="5">
        <v>12869</v>
      </c>
      <c r="L65" s="5">
        <v>0</v>
      </c>
      <c r="M65" s="5">
        <v>0</v>
      </c>
      <c r="N65" s="5">
        <v>12869</v>
      </c>
    </row>
    <row r="66" spans="1:14" x14ac:dyDescent="0.2">
      <c r="A66" t="s">
        <v>99</v>
      </c>
      <c r="B66" t="s">
        <v>92</v>
      </c>
      <c r="C66" t="s">
        <v>69</v>
      </c>
      <c r="D66" t="s">
        <v>93</v>
      </c>
      <c r="E66" t="s">
        <v>4</v>
      </c>
      <c r="F66" t="s">
        <v>5</v>
      </c>
      <c r="G66" s="5">
        <v>0</v>
      </c>
      <c r="H66" s="5">
        <v>0</v>
      </c>
      <c r="I66" s="5">
        <v>0</v>
      </c>
      <c r="J66" s="5">
        <v>1900</v>
      </c>
      <c r="K66" s="5">
        <v>1900</v>
      </c>
      <c r="L66" s="5">
        <v>1876.65</v>
      </c>
      <c r="M66" s="5">
        <v>1408.03</v>
      </c>
      <c r="N66" s="5">
        <v>23.35</v>
      </c>
    </row>
    <row r="67" spans="1:14" x14ac:dyDescent="0.2">
      <c r="A67" t="s">
        <v>0</v>
      </c>
      <c r="B67" t="s">
        <v>100</v>
      </c>
      <c r="C67" t="s">
        <v>69</v>
      </c>
      <c r="D67" s="37" t="s">
        <v>101</v>
      </c>
      <c r="E67" t="s">
        <v>4</v>
      </c>
      <c r="F67" t="s">
        <v>5</v>
      </c>
      <c r="G67" s="5">
        <v>40000000</v>
      </c>
      <c r="H67" s="5">
        <v>0</v>
      </c>
      <c r="I67" s="5">
        <v>40000000</v>
      </c>
      <c r="J67" s="5">
        <v>-19989106.960000001</v>
      </c>
      <c r="K67" s="5">
        <v>20010893.039999999</v>
      </c>
      <c r="L67" s="5">
        <v>16869746.789999999</v>
      </c>
      <c r="M67" s="5">
        <v>16869746.789999999</v>
      </c>
      <c r="N67" s="5">
        <v>3141146.25</v>
      </c>
    </row>
    <row r="68" spans="1:14" x14ac:dyDescent="0.2">
      <c r="A68" t="s">
        <v>28</v>
      </c>
      <c r="B68" t="s">
        <v>102</v>
      </c>
      <c r="C68" t="s">
        <v>69</v>
      </c>
      <c r="D68" t="s">
        <v>103</v>
      </c>
      <c r="E68" t="s">
        <v>4</v>
      </c>
      <c r="F68" t="s">
        <v>5</v>
      </c>
      <c r="G68" s="5">
        <v>0</v>
      </c>
      <c r="H68" s="5">
        <v>0</v>
      </c>
      <c r="I68" s="5">
        <v>0</v>
      </c>
      <c r="J68" s="5">
        <v>2500000</v>
      </c>
      <c r="K68" s="5">
        <v>2500000</v>
      </c>
      <c r="L68" s="5">
        <v>1901275</v>
      </c>
      <c r="M68" s="5">
        <v>1901275</v>
      </c>
      <c r="N68" s="5">
        <v>598725</v>
      </c>
    </row>
    <row r="69" spans="1:14" x14ac:dyDescent="0.2">
      <c r="A69" t="s">
        <v>0</v>
      </c>
      <c r="B69" t="s">
        <v>102</v>
      </c>
      <c r="C69" t="s">
        <v>69</v>
      </c>
      <c r="D69" s="37" t="s">
        <v>103</v>
      </c>
      <c r="E69" t="s">
        <v>4</v>
      </c>
      <c r="F69" t="s">
        <v>5</v>
      </c>
      <c r="G69" s="5">
        <v>5500000</v>
      </c>
      <c r="H69" s="5">
        <v>0</v>
      </c>
      <c r="I69" s="5">
        <v>5500000</v>
      </c>
      <c r="J69" s="5">
        <v>-4686641.82</v>
      </c>
      <c r="K69" s="5">
        <v>813358.18</v>
      </c>
      <c r="L69" s="5">
        <v>17165.919999999998</v>
      </c>
      <c r="M69" s="5">
        <v>17165.919999999998</v>
      </c>
      <c r="N69" s="5">
        <v>796192.26</v>
      </c>
    </row>
    <row r="70" spans="1:14" x14ac:dyDescent="0.2">
      <c r="A70" t="s">
        <v>104</v>
      </c>
      <c r="B70" t="s">
        <v>102</v>
      </c>
      <c r="C70" t="s">
        <v>69</v>
      </c>
      <c r="D70" t="s">
        <v>103</v>
      </c>
      <c r="E70" t="s">
        <v>4</v>
      </c>
      <c r="F70" t="s">
        <v>5</v>
      </c>
      <c r="G70" s="5">
        <v>0</v>
      </c>
      <c r="H70" s="5">
        <v>0</v>
      </c>
      <c r="I70" s="5">
        <v>0</v>
      </c>
      <c r="J70" s="5">
        <v>710</v>
      </c>
      <c r="K70" s="5">
        <v>710</v>
      </c>
      <c r="L70" s="5">
        <v>22608.38</v>
      </c>
      <c r="M70" s="5">
        <v>22608.38</v>
      </c>
      <c r="N70" s="5">
        <v>-21898.38</v>
      </c>
    </row>
    <row r="71" spans="1:14" x14ac:dyDescent="0.2">
      <c r="A71" t="s">
        <v>96</v>
      </c>
      <c r="B71" t="s">
        <v>105</v>
      </c>
      <c r="C71" t="s">
        <v>106</v>
      </c>
      <c r="D71" t="s">
        <v>107</v>
      </c>
      <c r="E71" t="s">
        <v>4</v>
      </c>
      <c r="F71" t="s">
        <v>5</v>
      </c>
      <c r="G71" s="5">
        <v>0</v>
      </c>
      <c r="H71" s="5">
        <v>0</v>
      </c>
      <c r="I71" s="5">
        <v>0</v>
      </c>
      <c r="J71" s="5">
        <v>78000</v>
      </c>
      <c r="K71" s="5">
        <v>78000</v>
      </c>
      <c r="L71" s="5">
        <v>81413.25</v>
      </c>
      <c r="M71" s="5">
        <v>77932.05</v>
      </c>
      <c r="N71" s="5">
        <v>-3413.25</v>
      </c>
    </row>
    <row r="72" spans="1:14" x14ac:dyDescent="0.2">
      <c r="A72" t="s">
        <v>0</v>
      </c>
      <c r="B72" t="s">
        <v>105</v>
      </c>
      <c r="C72" t="s">
        <v>106</v>
      </c>
      <c r="D72" s="37" t="s">
        <v>107</v>
      </c>
      <c r="E72" t="s">
        <v>4</v>
      </c>
      <c r="F72" t="s">
        <v>5</v>
      </c>
      <c r="G72" s="5">
        <v>100000</v>
      </c>
      <c r="H72" s="5">
        <v>0</v>
      </c>
      <c r="I72" s="5">
        <v>100000</v>
      </c>
      <c r="J72" s="5">
        <v>-77917.5</v>
      </c>
      <c r="K72" s="5">
        <v>22082.5</v>
      </c>
      <c r="L72" s="5">
        <v>0</v>
      </c>
      <c r="M72" s="5">
        <v>0</v>
      </c>
      <c r="N72" s="5">
        <v>22082.5</v>
      </c>
    </row>
    <row r="73" spans="1:14" x14ac:dyDescent="0.2">
      <c r="A73" t="s">
        <v>28</v>
      </c>
      <c r="B73" t="s">
        <v>108</v>
      </c>
      <c r="C73" t="s">
        <v>106</v>
      </c>
      <c r="D73" t="s">
        <v>109</v>
      </c>
      <c r="E73" t="s">
        <v>4</v>
      </c>
      <c r="F73" t="s">
        <v>5</v>
      </c>
      <c r="G73" s="5">
        <v>0</v>
      </c>
      <c r="H73" s="5">
        <v>0</v>
      </c>
      <c r="I73" s="5">
        <v>0</v>
      </c>
      <c r="J73" s="5">
        <v>18000</v>
      </c>
      <c r="K73" s="5">
        <v>18000</v>
      </c>
      <c r="L73" s="5">
        <v>17470.310000000001</v>
      </c>
      <c r="M73" s="5">
        <v>0</v>
      </c>
      <c r="N73" s="5">
        <v>529.69000000000005</v>
      </c>
    </row>
    <row r="74" spans="1:14" x14ac:dyDescent="0.2">
      <c r="A74" t="s">
        <v>81</v>
      </c>
      <c r="B74" t="s">
        <v>108</v>
      </c>
      <c r="C74" t="s">
        <v>106</v>
      </c>
      <c r="D74" t="s">
        <v>109</v>
      </c>
      <c r="E74" t="s">
        <v>4</v>
      </c>
      <c r="F74" t="s">
        <v>5</v>
      </c>
      <c r="G74" s="5">
        <v>0</v>
      </c>
      <c r="H74" s="5">
        <v>0</v>
      </c>
      <c r="I74" s="5">
        <v>0</v>
      </c>
      <c r="J74" s="5">
        <v>800</v>
      </c>
      <c r="K74" s="5">
        <v>800</v>
      </c>
      <c r="L74" s="5">
        <v>798</v>
      </c>
      <c r="M74" s="5">
        <v>798</v>
      </c>
      <c r="N74" s="5">
        <v>2</v>
      </c>
    </row>
    <row r="75" spans="1:14" x14ac:dyDescent="0.2">
      <c r="A75" t="s">
        <v>99</v>
      </c>
      <c r="B75" t="s">
        <v>108</v>
      </c>
      <c r="C75" t="s">
        <v>106</v>
      </c>
      <c r="D75" t="s">
        <v>109</v>
      </c>
      <c r="E75" t="s">
        <v>4</v>
      </c>
      <c r="F75" t="s">
        <v>5</v>
      </c>
      <c r="G75" s="5">
        <v>0</v>
      </c>
      <c r="H75" s="5">
        <v>0</v>
      </c>
      <c r="I75" s="5">
        <v>0</v>
      </c>
      <c r="J75" s="5">
        <v>2600</v>
      </c>
      <c r="K75" s="5">
        <v>2600</v>
      </c>
      <c r="L75" s="5">
        <v>2520</v>
      </c>
      <c r="M75" s="5">
        <v>2520</v>
      </c>
      <c r="N75" s="5">
        <v>80</v>
      </c>
    </row>
    <row r="76" spans="1:14" x14ac:dyDescent="0.2">
      <c r="A76" t="s">
        <v>0</v>
      </c>
      <c r="B76" t="s">
        <v>108</v>
      </c>
      <c r="C76" t="s">
        <v>106</v>
      </c>
      <c r="D76" s="37" t="s">
        <v>109</v>
      </c>
      <c r="E76" t="s">
        <v>4</v>
      </c>
      <c r="F76" t="s">
        <v>5</v>
      </c>
      <c r="G76" s="5">
        <v>75000</v>
      </c>
      <c r="H76" s="5">
        <v>0</v>
      </c>
      <c r="I76" s="5">
        <v>75000</v>
      </c>
      <c r="J76" s="5">
        <v>-74000</v>
      </c>
      <c r="K76" s="5">
        <v>1000</v>
      </c>
      <c r="L76" s="5">
        <v>54368.47</v>
      </c>
      <c r="M76" s="5">
        <v>54368.47</v>
      </c>
      <c r="N76" s="5">
        <v>-53368.47</v>
      </c>
    </row>
    <row r="77" spans="1:14" x14ac:dyDescent="0.2">
      <c r="A77" t="s">
        <v>0</v>
      </c>
      <c r="B77" t="s">
        <v>110</v>
      </c>
      <c r="C77" t="s">
        <v>106</v>
      </c>
      <c r="D77" t="s">
        <v>111</v>
      </c>
      <c r="E77" t="s">
        <v>4</v>
      </c>
      <c r="F77" t="s">
        <v>5</v>
      </c>
      <c r="G77" s="5">
        <v>180000</v>
      </c>
      <c r="H77" s="5">
        <v>0</v>
      </c>
      <c r="I77" s="5">
        <v>180000</v>
      </c>
      <c r="J77" s="5">
        <v>35511.68</v>
      </c>
      <c r="K77" s="5">
        <v>215511.67999999999</v>
      </c>
      <c r="L77" s="5">
        <v>163748.26999999999</v>
      </c>
      <c r="M77" s="5">
        <v>163748.26999999999</v>
      </c>
      <c r="N77" s="5">
        <v>51763.41</v>
      </c>
    </row>
    <row r="78" spans="1:14" x14ac:dyDescent="0.2">
      <c r="A78" t="s">
        <v>0</v>
      </c>
      <c r="B78" t="s">
        <v>112</v>
      </c>
      <c r="C78" t="s">
        <v>106</v>
      </c>
      <c r="D78" t="s">
        <v>113</v>
      </c>
      <c r="E78" t="s">
        <v>4</v>
      </c>
      <c r="F78" t="s">
        <v>5</v>
      </c>
      <c r="G78" s="5">
        <v>284000</v>
      </c>
      <c r="H78" s="5">
        <v>0</v>
      </c>
      <c r="I78" s="5">
        <v>284000</v>
      </c>
      <c r="J78" s="5">
        <v>45000</v>
      </c>
      <c r="K78" s="5">
        <v>329000</v>
      </c>
      <c r="L78" s="5">
        <v>340187.28</v>
      </c>
      <c r="M78" s="5">
        <v>253556.25</v>
      </c>
      <c r="N78" s="5">
        <v>-11187.28</v>
      </c>
    </row>
    <row r="79" spans="1:14" x14ac:dyDescent="0.2">
      <c r="A79" t="s">
        <v>0</v>
      </c>
      <c r="B79" t="s">
        <v>114</v>
      </c>
      <c r="C79" t="s">
        <v>106</v>
      </c>
      <c r="D79" s="37" t="s">
        <v>115</v>
      </c>
      <c r="E79" t="s">
        <v>4</v>
      </c>
      <c r="F79" t="s">
        <v>5</v>
      </c>
      <c r="G79" s="5">
        <v>100000</v>
      </c>
      <c r="H79" s="5">
        <v>0</v>
      </c>
      <c r="I79" s="5">
        <v>100000</v>
      </c>
      <c r="J79" s="5">
        <v>-50000</v>
      </c>
      <c r="K79" s="5">
        <v>50000</v>
      </c>
      <c r="L79" s="5">
        <v>0</v>
      </c>
      <c r="M79" s="5">
        <v>0</v>
      </c>
      <c r="N79" s="5">
        <v>50000</v>
      </c>
    </row>
    <row r="80" spans="1:14" x14ac:dyDescent="0.2">
      <c r="A80" t="s">
        <v>116</v>
      </c>
      <c r="B80" t="s">
        <v>117</v>
      </c>
      <c r="C80" t="s">
        <v>106</v>
      </c>
      <c r="D80" t="s">
        <v>118</v>
      </c>
      <c r="E80" t="s">
        <v>4</v>
      </c>
      <c r="F80" t="s">
        <v>5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8.15</v>
      </c>
      <c r="M80" s="5">
        <v>8.15</v>
      </c>
      <c r="N80" s="5">
        <v>-8.15</v>
      </c>
    </row>
    <row r="81" spans="1:16" x14ac:dyDescent="0.2">
      <c r="A81" t="s">
        <v>79</v>
      </c>
      <c r="B81" t="s">
        <v>117</v>
      </c>
      <c r="C81" t="s">
        <v>106</v>
      </c>
      <c r="D81" t="s">
        <v>118</v>
      </c>
      <c r="E81" t="s">
        <v>4</v>
      </c>
      <c r="F81" t="s">
        <v>5</v>
      </c>
      <c r="G81" s="5">
        <v>0</v>
      </c>
      <c r="H81" s="5">
        <v>0</v>
      </c>
      <c r="I81" s="5">
        <v>0</v>
      </c>
      <c r="J81" s="5">
        <v>140</v>
      </c>
      <c r="K81" s="5">
        <v>140</v>
      </c>
      <c r="L81" s="5">
        <v>220.11</v>
      </c>
      <c r="M81" s="5">
        <v>220.11</v>
      </c>
      <c r="N81" s="5">
        <v>-80.11</v>
      </c>
    </row>
    <row r="82" spans="1:16" x14ac:dyDescent="0.2">
      <c r="A82" t="s">
        <v>99</v>
      </c>
      <c r="B82" t="s">
        <v>117</v>
      </c>
      <c r="C82" t="s">
        <v>106</v>
      </c>
      <c r="D82" t="s">
        <v>118</v>
      </c>
      <c r="E82" t="s">
        <v>4</v>
      </c>
      <c r="F82" t="s">
        <v>5</v>
      </c>
      <c r="G82" s="5">
        <v>0</v>
      </c>
      <c r="H82" s="5">
        <v>0</v>
      </c>
      <c r="I82" s="5">
        <v>0</v>
      </c>
      <c r="J82" s="5">
        <v>60</v>
      </c>
      <c r="K82" s="5">
        <v>60</v>
      </c>
      <c r="L82" s="5">
        <v>93.4</v>
      </c>
      <c r="M82" s="5">
        <v>93.4</v>
      </c>
      <c r="N82" s="5">
        <v>-33.4</v>
      </c>
    </row>
    <row r="83" spans="1:16" x14ac:dyDescent="0.2">
      <c r="A83" t="s">
        <v>24</v>
      </c>
      <c r="B83" t="s">
        <v>117</v>
      </c>
      <c r="C83" t="s">
        <v>106</v>
      </c>
      <c r="D83" t="s">
        <v>118</v>
      </c>
      <c r="E83" t="s">
        <v>4</v>
      </c>
      <c r="F83" t="s">
        <v>5</v>
      </c>
      <c r="G83" s="5">
        <v>0</v>
      </c>
      <c r="H83" s="5">
        <v>0</v>
      </c>
      <c r="I83" s="5">
        <v>0</v>
      </c>
      <c r="J83" s="5">
        <v>2500</v>
      </c>
      <c r="K83" s="5">
        <v>2500</v>
      </c>
      <c r="L83" s="5">
        <v>3326.54</v>
      </c>
      <c r="M83" s="5">
        <v>2426.54</v>
      </c>
      <c r="N83" s="5">
        <v>-826.54</v>
      </c>
    </row>
    <row r="84" spans="1:16" s="83" customFormat="1" x14ac:dyDescent="0.2">
      <c r="A84" s="83" t="s">
        <v>0</v>
      </c>
      <c r="B84" s="83" t="s">
        <v>117</v>
      </c>
      <c r="C84" s="83" t="s">
        <v>106</v>
      </c>
      <c r="D84" s="84" t="s">
        <v>118</v>
      </c>
      <c r="E84" s="83" t="s">
        <v>4</v>
      </c>
      <c r="F84" s="83" t="s">
        <v>5</v>
      </c>
      <c r="G84" s="6">
        <v>2000000</v>
      </c>
      <c r="H84" s="6">
        <v>0</v>
      </c>
      <c r="I84" s="6">
        <v>2000000</v>
      </c>
      <c r="J84" s="6">
        <v>-1686993.47</v>
      </c>
      <c r="K84" s="6">
        <v>313006.52999999991</v>
      </c>
      <c r="L84" s="6">
        <v>589826.79</v>
      </c>
      <c r="M84" s="6">
        <v>589724.05000000005</v>
      </c>
      <c r="N84" s="6">
        <v>536931.87</v>
      </c>
      <c r="P84" s="86"/>
    </row>
    <row r="85" spans="1:16" x14ac:dyDescent="0.2">
      <c r="A85" t="s">
        <v>80</v>
      </c>
      <c r="B85" t="s">
        <v>117</v>
      </c>
      <c r="C85" t="s">
        <v>106</v>
      </c>
      <c r="D85" t="s">
        <v>118</v>
      </c>
      <c r="E85" t="s">
        <v>4</v>
      </c>
      <c r="F85" t="s">
        <v>5</v>
      </c>
      <c r="G85" s="5">
        <v>0</v>
      </c>
      <c r="H85" s="5">
        <v>0</v>
      </c>
      <c r="I85" s="5">
        <v>0</v>
      </c>
      <c r="J85" s="5">
        <v>18</v>
      </c>
      <c r="K85" s="5">
        <v>18</v>
      </c>
      <c r="L85" s="5">
        <v>17.579999999999998</v>
      </c>
      <c r="M85" s="5">
        <v>17.579999999999998</v>
      </c>
      <c r="N85" s="5">
        <v>0.42</v>
      </c>
    </row>
    <row r="86" spans="1:16" x14ac:dyDescent="0.2">
      <c r="A86" t="s">
        <v>119</v>
      </c>
      <c r="B86" t="s">
        <v>117</v>
      </c>
      <c r="C86" t="s">
        <v>106</v>
      </c>
      <c r="D86" t="s">
        <v>118</v>
      </c>
      <c r="E86" t="s">
        <v>4</v>
      </c>
      <c r="F86" t="s">
        <v>5</v>
      </c>
      <c r="G86" s="5">
        <v>0</v>
      </c>
      <c r="H86" s="5">
        <v>0</v>
      </c>
      <c r="I86" s="5">
        <v>0</v>
      </c>
      <c r="J86" s="5">
        <v>90</v>
      </c>
      <c r="K86" s="5">
        <v>90</v>
      </c>
      <c r="L86" s="5">
        <v>528.48</v>
      </c>
      <c r="M86" s="5">
        <v>528.48</v>
      </c>
      <c r="N86" s="5">
        <v>-438.48</v>
      </c>
    </row>
    <row r="87" spans="1:16" x14ac:dyDescent="0.2">
      <c r="A87" t="s">
        <v>28</v>
      </c>
      <c r="B87" t="s">
        <v>117</v>
      </c>
      <c r="C87" t="s">
        <v>106</v>
      </c>
      <c r="D87" t="s">
        <v>118</v>
      </c>
      <c r="E87" t="s">
        <v>4</v>
      </c>
      <c r="F87" t="s">
        <v>5</v>
      </c>
      <c r="G87" s="5">
        <v>0</v>
      </c>
      <c r="H87" s="5">
        <v>0</v>
      </c>
      <c r="I87" s="5">
        <v>0</v>
      </c>
      <c r="J87" s="5">
        <v>16000</v>
      </c>
      <c r="K87" s="5">
        <v>16000</v>
      </c>
      <c r="L87" s="5">
        <v>15114.4</v>
      </c>
      <c r="M87" s="5">
        <v>10298.129999999999</v>
      </c>
      <c r="N87" s="5">
        <v>885.6</v>
      </c>
    </row>
    <row r="88" spans="1:16" x14ac:dyDescent="0.2">
      <c r="A88" t="s">
        <v>120</v>
      </c>
      <c r="B88" t="s">
        <v>117</v>
      </c>
      <c r="C88" t="s">
        <v>106</v>
      </c>
      <c r="D88" t="s">
        <v>118</v>
      </c>
      <c r="E88" t="s">
        <v>4</v>
      </c>
      <c r="F88" t="s">
        <v>5</v>
      </c>
      <c r="G88" s="5">
        <v>0</v>
      </c>
      <c r="H88" s="5">
        <v>0</v>
      </c>
      <c r="I88" s="5">
        <v>0</v>
      </c>
      <c r="J88" s="5">
        <v>1100</v>
      </c>
      <c r="K88" s="5">
        <v>1100</v>
      </c>
      <c r="L88" s="5">
        <v>1864.29</v>
      </c>
      <c r="M88" s="5">
        <v>1450.89</v>
      </c>
      <c r="N88" s="5">
        <v>-764.29</v>
      </c>
    </row>
    <row r="89" spans="1:16" x14ac:dyDescent="0.2">
      <c r="A89" t="s">
        <v>82</v>
      </c>
      <c r="B89" t="s">
        <v>117</v>
      </c>
      <c r="C89" t="s">
        <v>106</v>
      </c>
      <c r="D89" t="s">
        <v>118</v>
      </c>
      <c r="E89" t="s">
        <v>4</v>
      </c>
      <c r="F89" t="s">
        <v>5</v>
      </c>
      <c r="G89" s="5">
        <v>0</v>
      </c>
      <c r="H89" s="5">
        <v>0</v>
      </c>
      <c r="I89" s="5">
        <v>0</v>
      </c>
      <c r="J89" s="5">
        <v>200</v>
      </c>
      <c r="K89" s="5">
        <v>200</v>
      </c>
      <c r="L89" s="5">
        <v>191.66</v>
      </c>
      <c r="M89" s="5">
        <v>191.66</v>
      </c>
      <c r="N89" s="5">
        <v>8.34</v>
      </c>
    </row>
    <row r="90" spans="1:16" x14ac:dyDescent="0.2">
      <c r="A90" t="s">
        <v>73</v>
      </c>
      <c r="B90" t="s">
        <v>117</v>
      </c>
      <c r="C90" t="s">
        <v>106</v>
      </c>
      <c r="D90" t="s">
        <v>118</v>
      </c>
      <c r="E90" t="s">
        <v>4</v>
      </c>
      <c r="F90" t="s">
        <v>5</v>
      </c>
      <c r="G90" s="5">
        <v>0</v>
      </c>
      <c r="H90" s="5">
        <v>0</v>
      </c>
      <c r="I90" s="5">
        <v>0</v>
      </c>
      <c r="J90" s="5">
        <v>1100</v>
      </c>
      <c r="K90" s="5">
        <v>1100</v>
      </c>
      <c r="L90" s="5">
        <v>1229.81</v>
      </c>
      <c r="M90" s="5">
        <v>1229.33</v>
      </c>
      <c r="N90" s="5">
        <v>-129.81</v>
      </c>
    </row>
    <row r="91" spans="1:16" x14ac:dyDescent="0.2">
      <c r="A91" t="s">
        <v>97</v>
      </c>
      <c r="B91" t="s">
        <v>117</v>
      </c>
      <c r="C91" t="s">
        <v>106</v>
      </c>
      <c r="D91" t="s">
        <v>118</v>
      </c>
      <c r="E91" t="s">
        <v>4</v>
      </c>
      <c r="F91" t="s">
        <v>5</v>
      </c>
      <c r="G91" s="5">
        <v>0</v>
      </c>
      <c r="H91" s="5">
        <v>0</v>
      </c>
      <c r="I91" s="5">
        <v>0</v>
      </c>
      <c r="J91" s="5">
        <v>600</v>
      </c>
      <c r="K91" s="5">
        <v>600</v>
      </c>
      <c r="L91" s="5">
        <v>510</v>
      </c>
      <c r="M91" s="5">
        <v>116</v>
      </c>
      <c r="N91" s="5">
        <v>90</v>
      </c>
    </row>
    <row r="92" spans="1:16" x14ac:dyDescent="0.2">
      <c r="A92" t="s">
        <v>94</v>
      </c>
      <c r="B92" t="s">
        <v>117</v>
      </c>
      <c r="C92" t="s">
        <v>106</v>
      </c>
      <c r="D92" t="s">
        <v>118</v>
      </c>
      <c r="E92" t="s">
        <v>4</v>
      </c>
      <c r="F92" t="s">
        <v>5</v>
      </c>
      <c r="G92" s="5">
        <v>0</v>
      </c>
      <c r="H92" s="5">
        <v>0</v>
      </c>
      <c r="I92" s="5">
        <v>0</v>
      </c>
      <c r="J92" s="5">
        <v>1100</v>
      </c>
      <c r="K92" s="5">
        <v>1100</v>
      </c>
      <c r="L92" s="5">
        <v>1086.6500000000001</v>
      </c>
      <c r="M92" s="5">
        <v>1086.6500000000001</v>
      </c>
      <c r="N92" s="5">
        <v>13.35</v>
      </c>
    </row>
    <row r="93" spans="1:16" x14ac:dyDescent="0.2">
      <c r="A93" t="s">
        <v>77</v>
      </c>
      <c r="B93" t="s">
        <v>117</v>
      </c>
      <c r="C93" t="s">
        <v>106</v>
      </c>
      <c r="D93" t="s">
        <v>118</v>
      </c>
      <c r="E93" t="s">
        <v>4</v>
      </c>
      <c r="F93" t="s">
        <v>5</v>
      </c>
      <c r="G93" s="5">
        <v>0</v>
      </c>
      <c r="H93" s="5">
        <v>0</v>
      </c>
      <c r="I93" s="5">
        <v>0</v>
      </c>
      <c r="J93" s="5">
        <v>60</v>
      </c>
      <c r="K93" s="5">
        <v>60</v>
      </c>
      <c r="L93" s="5">
        <v>63.5</v>
      </c>
      <c r="M93" s="5">
        <v>63.5</v>
      </c>
      <c r="N93" s="5">
        <v>-3.5</v>
      </c>
    </row>
    <row r="94" spans="1:16" x14ac:dyDescent="0.2">
      <c r="A94" t="s">
        <v>78</v>
      </c>
      <c r="B94" t="s">
        <v>117</v>
      </c>
      <c r="C94" t="s">
        <v>106</v>
      </c>
      <c r="D94" t="s">
        <v>118</v>
      </c>
      <c r="E94" t="s">
        <v>4</v>
      </c>
      <c r="F94" t="s">
        <v>5</v>
      </c>
      <c r="G94" s="5">
        <v>0</v>
      </c>
      <c r="H94" s="5">
        <v>0</v>
      </c>
      <c r="I94" s="5">
        <v>0</v>
      </c>
      <c r="J94" s="5">
        <v>1300</v>
      </c>
      <c r="K94" s="5">
        <v>1300</v>
      </c>
      <c r="L94" s="5">
        <v>1286.3</v>
      </c>
      <c r="M94" s="5">
        <v>1286.3</v>
      </c>
      <c r="N94" s="5">
        <v>13.7</v>
      </c>
    </row>
    <row r="95" spans="1:16" x14ac:dyDescent="0.2">
      <c r="A95" t="s">
        <v>121</v>
      </c>
      <c r="B95" t="s">
        <v>117</v>
      </c>
      <c r="C95" t="s">
        <v>106</v>
      </c>
      <c r="D95" t="s">
        <v>118</v>
      </c>
      <c r="E95" t="s">
        <v>4</v>
      </c>
      <c r="F95" t="s">
        <v>5</v>
      </c>
      <c r="G95" s="5">
        <v>0</v>
      </c>
      <c r="H95" s="5">
        <v>0</v>
      </c>
      <c r="I95" s="5">
        <v>0</v>
      </c>
      <c r="J95" s="5">
        <v>600</v>
      </c>
      <c r="K95" s="5">
        <v>600</v>
      </c>
      <c r="L95" s="5">
        <v>521.14</v>
      </c>
      <c r="M95" s="5">
        <v>515.45000000000005</v>
      </c>
      <c r="N95" s="5">
        <v>78.86</v>
      </c>
    </row>
    <row r="96" spans="1:16" x14ac:dyDescent="0.2">
      <c r="A96" t="s">
        <v>84</v>
      </c>
      <c r="B96" t="s">
        <v>117</v>
      </c>
      <c r="C96" t="s">
        <v>106</v>
      </c>
      <c r="D96" t="s">
        <v>118</v>
      </c>
      <c r="E96" t="s">
        <v>4</v>
      </c>
      <c r="F96" t="s">
        <v>5</v>
      </c>
      <c r="G96" s="5">
        <v>0</v>
      </c>
      <c r="H96" s="5">
        <v>0</v>
      </c>
      <c r="I96" s="5">
        <v>0</v>
      </c>
      <c r="J96" s="5">
        <v>60</v>
      </c>
      <c r="K96" s="5">
        <v>60</v>
      </c>
      <c r="L96" s="5">
        <v>51.99</v>
      </c>
      <c r="M96" s="5">
        <v>51.99</v>
      </c>
      <c r="N96" s="5">
        <v>8.01</v>
      </c>
    </row>
    <row r="97" spans="1:16" x14ac:dyDescent="0.2">
      <c r="A97" t="s">
        <v>122</v>
      </c>
      <c r="B97" t="s">
        <v>117</v>
      </c>
      <c r="C97" t="s">
        <v>106</v>
      </c>
      <c r="D97" t="s">
        <v>118</v>
      </c>
      <c r="E97" t="s">
        <v>4</v>
      </c>
      <c r="F97" t="s">
        <v>5</v>
      </c>
      <c r="G97" s="5">
        <v>0</v>
      </c>
      <c r="H97" s="5">
        <v>0</v>
      </c>
      <c r="I97" s="5">
        <v>0</v>
      </c>
      <c r="J97" s="5">
        <v>430</v>
      </c>
      <c r="K97" s="5">
        <v>430</v>
      </c>
      <c r="L97" s="5">
        <v>420.37</v>
      </c>
      <c r="M97" s="5">
        <v>0</v>
      </c>
      <c r="N97" s="5">
        <v>9.6300000000000008</v>
      </c>
    </row>
    <row r="98" spans="1:16" x14ac:dyDescent="0.2">
      <c r="A98" t="s">
        <v>81</v>
      </c>
      <c r="B98" t="s">
        <v>117</v>
      </c>
      <c r="C98" t="s">
        <v>106</v>
      </c>
      <c r="D98" t="s">
        <v>118</v>
      </c>
      <c r="E98" t="s">
        <v>4</v>
      </c>
      <c r="F98" t="s">
        <v>5</v>
      </c>
      <c r="G98" s="5">
        <v>0</v>
      </c>
      <c r="H98" s="5">
        <v>0</v>
      </c>
      <c r="I98" s="5">
        <v>0</v>
      </c>
      <c r="J98" s="5">
        <v>150</v>
      </c>
      <c r="K98" s="5">
        <v>150</v>
      </c>
      <c r="L98" s="5">
        <v>127.75</v>
      </c>
      <c r="M98" s="5">
        <v>127.75</v>
      </c>
      <c r="N98" s="5">
        <v>22.25</v>
      </c>
    </row>
    <row r="99" spans="1:16" x14ac:dyDescent="0.2">
      <c r="A99" t="s">
        <v>85</v>
      </c>
      <c r="B99" t="s">
        <v>123</v>
      </c>
      <c r="C99" t="s">
        <v>124</v>
      </c>
      <c r="D99" s="37" t="s">
        <v>125</v>
      </c>
      <c r="E99" t="s">
        <v>4</v>
      </c>
      <c r="F99" t="s">
        <v>5</v>
      </c>
      <c r="G99" s="5">
        <v>0</v>
      </c>
      <c r="H99" s="5">
        <v>0</v>
      </c>
      <c r="I99" s="5">
        <v>0</v>
      </c>
      <c r="J99" s="5">
        <v>3543</v>
      </c>
      <c r="K99" s="5">
        <v>3543</v>
      </c>
      <c r="L99" s="5">
        <v>3542.14</v>
      </c>
      <c r="M99" s="5">
        <v>3542.14</v>
      </c>
      <c r="N99" s="5">
        <v>0.86</v>
      </c>
    </row>
    <row r="100" spans="1:16" x14ac:dyDescent="0.2">
      <c r="A100" t="s">
        <v>0</v>
      </c>
      <c r="B100" t="s">
        <v>126</v>
      </c>
      <c r="C100" t="s">
        <v>124</v>
      </c>
      <c r="D100" s="37" t="s">
        <v>127</v>
      </c>
      <c r="E100" t="s">
        <v>4</v>
      </c>
      <c r="F100" t="s">
        <v>5</v>
      </c>
      <c r="G100" s="5">
        <v>0</v>
      </c>
      <c r="H100" s="5">
        <v>0</v>
      </c>
      <c r="I100" s="5">
        <v>0</v>
      </c>
      <c r="J100" s="5">
        <v>106649.19</v>
      </c>
      <c r="K100" s="5">
        <v>106649.19</v>
      </c>
      <c r="L100" s="5">
        <v>68402.789999999994</v>
      </c>
      <c r="M100" s="5">
        <v>68402.789999999994</v>
      </c>
      <c r="N100" s="5">
        <v>38246.400000000001</v>
      </c>
    </row>
    <row r="101" spans="1:16" x14ac:dyDescent="0.2">
      <c r="A101" t="s">
        <v>0</v>
      </c>
      <c r="B101" t="s">
        <v>128</v>
      </c>
      <c r="C101" t="s">
        <v>124</v>
      </c>
      <c r="D101" s="37" t="s">
        <v>129</v>
      </c>
      <c r="E101" t="s">
        <v>4</v>
      </c>
      <c r="F101" t="s">
        <v>5</v>
      </c>
      <c r="G101" s="5">
        <v>0</v>
      </c>
      <c r="H101" s="5">
        <v>0</v>
      </c>
      <c r="I101" s="5">
        <v>0</v>
      </c>
      <c r="J101" s="5">
        <v>182120.83</v>
      </c>
      <c r="K101" s="5">
        <v>182120.83</v>
      </c>
      <c r="L101" s="5">
        <v>82050.929999999993</v>
      </c>
      <c r="M101" s="5">
        <v>82050.929999999993</v>
      </c>
      <c r="N101" s="5">
        <v>100069.9</v>
      </c>
    </row>
    <row r="102" spans="1:16" x14ac:dyDescent="0.2">
      <c r="A102" t="s">
        <v>0</v>
      </c>
      <c r="B102" t="s">
        <v>130</v>
      </c>
      <c r="C102" t="s">
        <v>131</v>
      </c>
      <c r="D102" s="37" t="s">
        <v>132</v>
      </c>
      <c r="E102" t="s">
        <v>133</v>
      </c>
      <c r="F102" t="s">
        <v>134</v>
      </c>
      <c r="G102" s="5">
        <v>347000000</v>
      </c>
      <c r="H102" s="5">
        <v>0</v>
      </c>
      <c r="I102" s="5">
        <v>347000000</v>
      </c>
      <c r="J102" s="5">
        <f>-36021598.41+82045.98</f>
        <v>-35939552.43</v>
      </c>
      <c r="K102" s="5">
        <f>+G102+J102</f>
        <v>311060447.56999999</v>
      </c>
      <c r="L102" s="5">
        <v>160751409.19999999</v>
      </c>
      <c r="M102" s="5">
        <v>160751409.19999999</v>
      </c>
      <c r="N102" s="5">
        <v>150226992.38999999</v>
      </c>
    </row>
    <row r="103" spans="1:16" s="83" customFormat="1" x14ac:dyDescent="0.2">
      <c r="A103" s="83" t="s">
        <v>0</v>
      </c>
      <c r="B103" s="83" t="s">
        <v>196</v>
      </c>
      <c r="C103" s="83" t="s">
        <v>131</v>
      </c>
      <c r="D103" s="84" t="s">
        <v>197</v>
      </c>
      <c r="E103" s="83">
        <v>202</v>
      </c>
      <c r="F103" s="83" t="s">
        <v>141</v>
      </c>
      <c r="G103" s="6">
        <v>0</v>
      </c>
      <c r="H103" s="6">
        <v>0</v>
      </c>
      <c r="I103" s="6">
        <v>0</v>
      </c>
      <c r="J103" s="6">
        <v>813752.13</v>
      </c>
      <c r="K103" s="6">
        <v>813752.13</v>
      </c>
      <c r="L103" s="6">
        <v>0</v>
      </c>
      <c r="M103" s="6">
        <v>0</v>
      </c>
      <c r="N103" s="6">
        <v>0</v>
      </c>
    </row>
    <row r="104" spans="1:16" x14ac:dyDescent="0.2">
      <c r="A104" t="s">
        <v>0</v>
      </c>
      <c r="B104" t="s">
        <v>135</v>
      </c>
      <c r="C104" t="s">
        <v>131</v>
      </c>
      <c r="D104" s="37" t="s">
        <v>136</v>
      </c>
      <c r="E104" t="s">
        <v>133</v>
      </c>
      <c r="F104" t="s">
        <v>134</v>
      </c>
      <c r="G104" s="5">
        <v>8000000.0000000037</v>
      </c>
      <c r="H104" s="5">
        <v>0</v>
      </c>
      <c r="I104" s="5">
        <v>8000000.0000000037</v>
      </c>
      <c r="J104" s="5">
        <v>-2226900</v>
      </c>
      <c r="K104" s="5">
        <v>5773100</v>
      </c>
      <c r="L104" s="5">
        <v>12126359.08</v>
      </c>
      <c r="M104" s="5">
        <v>144.86000000000001</v>
      </c>
      <c r="N104" s="5">
        <v>-18408455.559999995</v>
      </c>
    </row>
    <row r="105" spans="1:16" x14ac:dyDescent="0.2">
      <c r="A105" t="s">
        <v>99</v>
      </c>
      <c r="B105" t="s">
        <v>135</v>
      </c>
      <c r="C105" s="37" t="s">
        <v>131</v>
      </c>
      <c r="D105" s="37" t="s">
        <v>136</v>
      </c>
      <c r="E105" t="s">
        <v>133</v>
      </c>
      <c r="F105" t="s">
        <v>134</v>
      </c>
      <c r="G105" s="5">
        <v>0</v>
      </c>
      <c r="H105" s="5">
        <v>0</v>
      </c>
      <c r="I105" s="5">
        <v>0</v>
      </c>
      <c r="J105" s="5">
        <v>52000</v>
      </c>
      <c r="K105" s="5">
        <v>52000</v>
      </c>
      <c r="L105" s="5">
        <v>51747.81</v>
      </c>
      <c r="M105" s="5">
        <v>35</v>
      </c>
      <c r="N105" s="5">
        <v>252.19</v>
      </c>
      <c r="P105" s="8">
        <v>82045.98</v>
      </c>
    </row>
    <row r="106" spans="1:16" x14ac:dyDescent="0.2">
      <c r="A106" t="s">
        <v>76</v>
      </c>
      <c r="B106" t="s">
        <v>135</v>
      </c>
      <c r="C106" t="s">
        <v>131</v>
      </c>
      <c r="D106" t="s">
        <v>136</v>
      </c>
      <c r="E106" t="s">
        <v>133</v>
      </c>
      <c r="F106" t="s">
        <v>134</v>
      </c>
      <c r="G106" s="5">
        <v>0</v>
      </c>
      <c r="H106" s="5">
        <v>0</v>
      </c>
      <c r="I106" s="5">
        <v>0</v>
      </c>
      <c r="J106" s="5">
        <v>12000</v>
      </c>
      <c r="K106" s="5">
        <v>12000</v>
      </c>
      <c r="L106" s="5">
        <v>11551.7</v>
      </c>
      <c r="M106" s="5">
        <v>0</v>
      </c>
      <c r="N106" s="5">
        <v>448.3</v>
      </c>
    </row>
    <row r="107" spans="1:16" x14ac:dyDescent="0.2">
      <c r="A107" t="s">
        <v>97</v>
      </c>
      <c r="B107" t="s">
        <v>135</v>
      </c>
      <c r="C107" t="s">
        <v>131</v>
      </c>
      <c r="D107" t="s">
        <v>136</v>
      </c>
      <c r="E107" t="s">
        <v>133</v>
      </c>
      <c r="F107" t="s">
        <v>134</v>
      </c>
      <c r="G107" s="5">
        <v>0</v>
      </c>
      <c r="H107" s="5">
        <v>0</v>
      </c>
      <c r="I107" s="5">
        <v>0</v>
      </c>
      <c r="J107" s="5">
        <v>32000</v>
      </c>
      <c r="K107" s="5">
        <v>32000</v>
      </c>
      <c r="L107" s="5">
        <v>31115.72</v>
      </c>
      <c r="M107" s="5">
        <v>0</v>
      </c>
      <c r="N107" s="5">
        <v>884.28</v>
      </c>
    </row>
    <row r="108" spans="1:16" x14ac:dyDescent="0.2">
      <c r="A108" t="s">
        <v>120</v>
      </c>
      <c r="B108" t="s">
        <v>135</v>
      </c>
      <c r="C108" t="s">
        <v>131</v>
      </c>
      <c r="D108" t="s">
        <v>136</v>
      </c>
      <c r="E108" t="s">
        <v>133</v>
      </c>
      <c r="F108" t="s">
        <v>134</v>
      </c>
      <c r="G108" s="5">
        <v>0</v>
      </c>
      <c r="H108" s="5">
        <v>0</v>
      </c>
      <c r="I108" s="5">
        <v>0</v>
      </c>
      <c r="J108" s="5">
        <v>128000</v>
      </c>
      <c r="K108" s="5">
        <v>128000</v>
      </c>
      <c r="L108" s="5">
        <v>127713.42</v>
      </c>
      <c r="M108" s="5">
        <v>0</v>
      </c>
      <c r="N108" s="5">
        <v>286.58</v>
      </c>
    </row>
    <row r="109" spans="1:16" x14ac:dyDescent="0.2">
      <c r="A109" t="s">
        <v>83</v>
      </c>
      <c r="B109" t="s">
        <v>135</v>
      </c>
      <c r="C109" t="s">
        <v>131</v>
      </c>
      <c r="D109" t="s">
        <v>136</v>
      </c>
      <c r="E109" t="s">
        <v>133</v>
      </c>
      <c r="F109" t="s">
        <v>134</v>
      </c>
      <c r="G109" s="5">
        <v>0</v>
      </c>
      <c r="H109" s="5">
        <v>0</v>
      </c>
      <c r="I109" s="5">
        <v>0</v>
      </c>
      <c r="J109" s="5">
        <v>2900</v>
      </c>
      <c r="K109" s="5">
        <v>2900</v>
      </c>
      <c r="L109" s="5">
        <v>2825.51</v>
      </c>
      <c r="M109" s="5">
        <v>0</v>
      </c>
      <c r="N109" s="5">
        <v>74.489999999999995</v>
      </c>
    </row>
    <row r="110" spans="1:16" x14ac:dyDescent="0.2">
      <c r="A110" t="s">
        <v>0</v>
      </c>
      <c r="B110" t="s">
        <v>137</v>
      </c>
      <c r="C110" s="37" t="s">
        <v>138</v>
      </c>
      <c r="D110" t="s">
        <v>139</v>
      </c>
      <c r="E110" t="s">
        <v>140</v>
      </c>
      <c r="F110" t="s">
        <v>141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5">
        <v>0</v>
      </c>
      <c r="N110" s="5">
        <v>-88994144.970000014</v>
      </c>
    </row>
    <row r="111" spans="1:16" x14ac:dyDescent="0.2">
      <c r="A111" t="s">
        <v>0</v>
      </c>
      <c r="B111" t="s">
        <v>142</v>
      </c>
      <c r="C111" s="37" t="s">
        <v>143</v>
      </c>
      <c r="D111" t="s">
        <v>144</v>
      </c>
      <c r="E111" t="s">
        <v>4</v>
      </c>
      <c r="F111" t="s">
        <v>5</v>
      </c>
      <c r="G111" s="5">
        <v>15000000</v>
      </c>
      <c r="H111" s="5">
        <v>0</v>
      </c>
      <c r="I111" s="5">
        <v>15000000</v>
      </c>
      <c r="J111" s="5">
        <v>0</v>
      </c>
      <c r="K111" s="5">
        <v>15000000</v>
      </c>
      <c r="L111" s="5">
        <v>0</v>
      </c>
      <c r="M111" s="5">
        <v>0</v>
      </c>
      <c r="N111" s="5">
        <v>15000000</v>
      </c>
    </row>
    <row r="112" spans="1:16" x14ac:dyDescent="0.2">
      <c r="A112" t="s">
        <v>0</v>
      </c>
      <c r="B112" t="s">
        <v>145</v>
      </c>
      <c r="C112" t="s">
        <v>143</v>
      </c>
      <c r="D112" t="s">
        <v>146</v>
      </c>
      <c r="E112" t="s">
        <v>133</v>
      </c>
      <c r="F112" t="s">
        <v>134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800736.90999999992</v>
      </c>
    </row>
    <row r="113" spans="1:14" x14ac:dyDescent="0.2">
      <c r="A113" t="s">
        <v>0</v>
      </c>
      <c r="B113" t="s">
        <v>145</v>
      </c>
      <c r="C113" t="s">
        <v>143</v>
      </c>
      <c r="D113" t="s">
        <v>146</v>
      </c>
      <c r="E113" t="s">
        <v>140</v>
      </c>
      <c r="F113" t="s">
        <v>141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-1963738.6299999952</v>
      </c>
    </row>
    <row r="114" spans="1:14" x14ac:dyDescent="0.2">
      <c r="A114" t="s">
        <v>0</v>
      </c>
      <c r="B114" t="s">
        <v>147</v>
      </c>
      <c r="C114" t="s">
        <v>148</v>
      </c>
      <c r="D114" s="37" t="s">
        <v>149</v>
      </c>
      <c r="E114" t="s">
        <v>4</v>
      </c>
      <c r="F114" t="s">
        <v>5</v>
      </c>
      <c r="G114" s="5">
        <v>54593254.869999997</v>
      </c>
      <c r="H114" s="5">
        <v>0</v>
      </c>
      <c r="I114" s="5">
        <v>54593254.869999997</v>
      </c>
      <c r="J114" s="5">
        <v>-39600636.329999998</v>
      </c>
      <c r="K114" s="5">
        <v>14992618.539999999</v>
      </c>
      <c r="L114" s="5">
        <v>0</v>
      </c>
      <c r="M114" s="5">
        <v>0</v>
      </c>
      <c r="N114" s="5">
        <v>14992618.539999999</v>
      </c>
    </row>
    <row r="115" spans="1:14" x14ac:dyDescent="0.2">
      <c r="A115" t="s">
        <v>0</v>
      </c>
      <c r="B115" t="s">
        <v>150</v>
      </c>
      <c r="C115" s="37" t="s">
        <v>148</v>
      </c>
      <c r="D115" s="37" t="s">
        <v>151</v>
      </c>
      <c r="E115" t="s">
        <v>4</v>
      </c>
      <c r="F115" t="s">
        <v>5</v>
      </c>
      <c r="G115" s="5">
        <v>339446.22</v>
      </c>
      <c r="H115" s="5">
        <v>0</v>
      </c>
      <c r="I115" s="5">
        <v>339446.22</v>
      </c>
      <c r="J115" s="5">
        <v>-93925.57</v>
      </c>
      <c r="K115" s="5">
        <v>245520.65</v>
      </c>
      <c r="L115" s="5">
        <v>0</v>
      </c>
      <c r="M115" s="5">
        <v>0</v>
      </c>
      <c r="N115" s="5">
        <v>245520.65</v>
      </c>
    </row>
    <row r="116" spans="1:14" x14ac:dyDescent="0.2">
      <c r="A116" t="s">
        <v>0</v>
      </c>
      <c r="B116" t="s">
        <v>150</v>
      </c>
      <c r="C116" t="s">
        <v>148</v>
      </c>
      <c r="D116" t="s">
        <v>151</v>
      </c>
      <c r="E116" t="s">
        <v>133</v>
      </c>
      <c r="F116" t="s">
        <v>134</v>
      </c>
      <c r="G116" s="5">
        <v>95801.499999999985</v>
      </c>
      <c r="H116" s="5">
        <v>0</v>
      </c>
      <c r="I116" s="5">
        <v>95801.499999999985</v>
      </c>
      <c r="J116" s="5">
        <v>0</v>
      </c>
      <c r="K116" s="5">
        <v>95801.499999999985</v>
      </c>
      <c r="L116" s="5">
        <v>0</v>
      </c>
      <c r="M116" s="5">
        <v>0</v>
      </c>
      <c r="N116" s="5">
        <v>95801.499999999985</v>
      </c>
    </row>
    <row r="117" spans="1:14" x14ac:dyDescent="0.2">
      <c r="A117" t="s">
        <v>0</v>
      </c>
      <c r="B117" t="s">
        <v>150</v>
      </c>
      <c r="C117" t="s">
        <v>148</v>
      </c>
      <c r="D117" t="s">
        <v>151</v>
      </c>
      <c r="E117" t="s">
        <v>140</v>
      </c>
      <c r="F117" t="s">
        <v>141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">
      <c r="A118" t="s">
        <v>0</v>
      </c>
      <c r="B118" t="s">
        <v>152</v>
      </c>
      <c r="C118" t="s">
        <v>148</v>
      </c>
      <c r="D118" t="s">
        <v>153</v>
      </c>
      <c r="E118" t="s">
        <v>140</v>
      </c>
      <c r="F118" t="s">
        <v>141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88582.799999998882</v>
      </c>
    </row>
    <row r="119" spans="1:14" x14ac:dyDescent="0.2">
      <c r="A119" t="s">
        <v>0</v>
      </c>
      <c r="B119" t="s">
        <v>152</v>
      </c>
      <c r="C119" t="s">
        <v>148</v>
      </c>
      <c r="D119" t="s">
        <v>153</v>
      </c>
      <c r="E119" t="s">
        <v>4</v>
      </c>
      <c r="F119" t="s">
        <v>5</v>
      </c>
      <c r="G119" s="5">
        <v>3724240.15</v>
      </c>
      <c r="H119" s="5">
        <v>0</v>
      </c>
      <c r="I119" s="5">
        <v>3724240.15</v>
      </c>
      <c r="J119" s="5">
        <v>175971.54</v>
      </c>
      <c r="K119" s="5">
        <v>3900211.69</v>
      </c>
      <c r="L119" s="5">
        <v>0</v>
      </c>
      <c r="M119" s="5">
        <v>0</v>
      </c>
      <c r="N119" s="5">
        <v>3900211.69</v>
      </c>
    </row>
    <row r="120" spans="1:14" x14ac:dyDescent="0.2">
      <c r="A120" t="s">
        <v>0</v>
      </c>
      <c r="B120" t="s">
        <v>152</v>
      </c>
      <c r="C120" t="s">
        <v>148</v>
      </c>
      <c r="D120" t="s">
        <v>153</v>
      </c>
      <c r="E120" t="s">
        <v>133</v>
      </c>
      <c r="F120" t="s">
        <v>134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206693.1799999997</v>
      </c>
    </row>
    <row r="121" spans="1:14" x14ac:dyDescent="0.2">
      <c r="A121" s="3" t="s">
        <v>154</v>
      </c>
      <c r="B121" s="3" t="s">
        <v>154</v>
      </c>
      <c r="C121" s="3" t="s">
        <v>154</v>
      </c>
      <c r="D121" s="3" t="s">
        <v>154</v>
      </c>
      <c r="E121" s="3" t="s">
        <v>154</v>
      </c>
      <c r="F121" s="3" t="s">
        <v>154</v>
      </c>
      <c r="G121" s="6">
        <f>SUM(G2:G120)</f>
        <v>758923942.74000001</v>
      </c>
      <c r="H121" s="6">
        <f t="shared" ref="H121:N121" si="0">SUM(H2:H120)</f>
        <v>0</v>
      </c>
      <c r="I121" s="6">
        <f>SUM(I2:I120)</f>
        <v>758923942.74000001</v>
      </c>
      <c r="J121" s="6">
        <f t="shared" si="0"/>
        <v>-146202910.44000003</v>
      </c>
      <c r="K121" s="6">
        <f>SUM(K2:K120)</f>
        <v>612721032.30000007</v>
      </c>
      <c r="L121" s="6">
        <f t="shared" si="0"/>
        <v>375673869.50999999</v>
      </c>
      <c r="M121" s="6">
        <f t="shared" si="0"/>
        <v>363182725.41000003</v>
      </c>
      <c r="N121" s="6">
        <f t="shared" si="0"/>
        <v>135130095.60000005</v>
      </c>
    </row>
    <row r="124" spans="1:14" x14ac:dyDescent="0.2">
      <c r="J124" s="53">
        <f>SUBTOTAL(9,J2:J121)</f>
        <v>-292405820.88000005</v>
      </c>
    </row>
    <row r="125" spans="1:14" x14ac:dyDescent="0.2">
      <c r="G125" s="36"/>
      <c r="H125" s="36"/>
      <c r="I125" s="36"/>
      <c r="J125" s="36"/>
      <c r="K125" s="36"/>
      <c r="L125" s="36"/>
      <c r="M125" s="5"/>
      <c r="N125" s="5"/>
    </row>
    <row r="126" spans="1:14" ht="26.25" customHeight="1" x14ac:dyDescent="0.2">
      <c r="C126" s="25" t="s">
        <v>157</v>
      </c>
      <c r="D126" s="25" t="s">
        <v>158</v>
      </c>
      <c r="E126" s="25" t="s">
        <v>159</v>
      </c>
      <c r="F126" s="25" t="s">
        <v>160</v>
      </c>
      <c r="G126" s="73" t="s">
        <v>161</v>
      </c>
      <c r="H126" s="73" t="s">
        <v>162</v>
      </c>
      <c r="I126" s="73" t="s">
        <v>199</v>
      </c>
      <c r="J126" s="73" t="s">
        <v>163</v>
      </c>
      <c r="K126" s="74" t="s">
        <v>170</v>
      </c>
      <c r="L126" s="73" t="s">
        <v>165</v>
      </c>
      <c r="M126" s="73" t="s">
        <v>166</v>
      </c>
      <c r="N126" s="73" t="s">
        <v>167</v>
      </c>
    </row>
    <row r="127" spans="1:14" ht="15" customHeight="1" x14ac:dyDescent="0.2">
      <c r="C127" s="37" t="s">
        <v>131</v>
      </c>
      <c r="D127" s="12" t="s">
        <v>132</v>
      </c>
      <c r="E127" s="21" t="s">
        <v>133</v>
      </c>
      <c r="F127" s="22" t="s">
        <v>134</v>
      </c>
      <c r="G127" s="30">
        <v>0</v>
      </c>
      <c r="H127" s="31"/>
      <c r="I127" s="30">
        <v>0</v>
      </c>
      <c r="J127" s="31">
        <v>0</v>
      </c>
      <c r="K127" s="31">
        <v>0</v>
      </c>
      <c r="L127" s="31"/>
      <c r="M127" s="31">
        <v>0</v>
      </c>
      <c r="N127" s="31">
        <v>0</v>
      </c>
    </row>
    <row r="128" spans="1:14" ht="15" customHeight="1" x14ac:dyDescent="0.2">
      <c r="C128" s="37" t="s">
        <v>131</v>
      </c>
      <c r="D128" s="40" t="s">
        <v>171</v>
      </c>
      <c r="E128" s="23" t="s">
        <v>133</v>
      </c>
      <c r="F128" s="23" t="s">
        <v>134</v>
      </c>
      <c r="G128" s="30">
        <v>31476996.879999999</v>
      </c>
      <c r="H128" s="31"/>
      <c r="I128" s="30">
        <v>31476996.879999999</v>
      </c>
      <c r="J128" s="31">
        <v>-12055196.48</v>
      </c>
      <c r="K128" s="31">
        <v>19421800.399999999</v>
      </c>
      <c r="L128" s="31">
        <v>3089414.01</v>
      </c>
      <c r="M128" s="31"/>
      <c r="N128" s="31">
        <v>28387582.869999997</v>
      </c>
    </row>
    <row r="129" spans="3:14" ht="15" customHeight="1" x14ac:dyDescent="0.2">
      <c r="C129" s="37" t="s">
        <v>138</v>
      </c>
      <c r="D129" s="19" t="s">
        <v>139</v>
      </c>
      <c r="E129" s="23" t="s">
        <v>140</v>
      </c>
      <c r="F129" s="23" t="s">
        <v>141</v>
      </c>
      <c r="G129" s="30">
        <v>145549191.55000001</v>
      </c>
      <c r="H129" s="31">
        <v>0</v>
      </c>
      <c r="I129" s="30">
        <v>145549191.55000001</v>
      </c>
      <c r="J129" s="31">
        <v>-88994144.969999999</v>
      </c>
      <c r="K129" s="31">
        <v>56555046.579999998</v>
      </c>
      <c r="L129" s="31">
        <v>32863776</v>
      </c>
      <c r="M129" s="31">
        <v>32863776</v>
      </c>
      <c r="N129" s="31">
        <v>112685415.55000001</v>
      </c>
    </row>
    <row r="130" spans="3:14" ht="15" customHeight="1" x14ac:dyDescent="0.2">
      <c r="C130" s="37" t="s">
        <v>143</v>
      </c>
      <c r="D130" s="19" t="s">
        <v>146</v>
      </c>
      <c r="E130" s="23" t="s">
        <v>133</v>
      </c>
      <c r="F130" s="23" t="s">
        <v>134</v>
      </c>
      <c r="G130" s="30">
        <v>318747.76</v>
      </c>
      <c r="H130" s="31">
        <v>0</v>
      </c>
      <c r="I130" s="30">
        <v>318747.76</v>
      </c>
      <c r="J130" s="31">
        <v>800736.91</v>
      </c>
      <c r="K130" s="31">
        <v>1119484.67</v>
      </c>
      <c r="L130" s="31">
        <v>0</v>
      </c>
      <c r="M130" s="31">
        <v>0</v>
      </c>
      <c r="N130" s="31">
        <v>318747.76</v>
      </c>
    </row>
    <row r="131" spans="3:14" ht="15" customHeight="1" x14ac:dyDescent="0.2">
      <c r="C131" s="37" t="s">
        <v>143</v>
      </c>
      <c r="D131" s="19" t="s">
        <v>146</v>
      </c>
      <c r="E131" s="23" t="s">
        <v>140</v>
      </c>
      <c r="F131" s="23" t="s">
        <v>141</v>
      </c>
      <c r="G131" s="30">
        <v>98639463.060000002</v>
      </c>
      <c r="H131" s="31"/>
      <c r="I131" s="30">
        <v>98639463.060000002</v>
      </c>
      <c r="J131" s="31">
        <v>-1963738.63</v>
      </c>
      <c r="K131" s="31">
        <v>96675724.430000007</v>
      </c>
      <c r="L131" s="31"/>
      <c r="M131" s="31"/>
      <c r="N131" s="31">
        <v>98639463.060000002</v>
      </c>
    </row>
    <row r="132" spans="3:14" ht="15" customHeight="1" x14ac:dyDescent="0.2">
      <c r="C132" s="37" t="s">
        <v>148</v>
      </c>
      <c r="D132" s="35" t="s">
        <v>149</v>
      </c>
      <c r="E132" s="24" t="s">
        <v>4</v>
      </c>
      <c r="F132" s="24" t="s">
        <v>5</v>
      </c>
      <c r="G132" s="33">
        <v>0</v>
      </c>
      <c r="H132" s="34"/>
      <c r="I132" s="33">
        <v>0</v>
      </c>
      <c r="J132" s="34">
        <v>0</v>
      </c>
      <c r="K132" s="34"/>
      <c r="L132" s="34">
        <v>0</v>
      </c>
      <c r="M132" s="34">
        <v>0</v>
      </c>
      <c r="N132" s="34">
        <v>0</v>
      </c>
    </row>
    <row r="133" spans="3:14" ht="15" customHeight="1" x14ac:dyDescent="0.2">
      <c r="C133" s="37" t="s">
        <v>148</v>
      </c>
      <c r="D133" s="19" t="s">
        <v>151</v>
      </c>
      <c r="E133" s="23" t="s">
        <v>140</v>
      </c>
      <c r="F133" s="23" t="s">
        <v>141</v>
      </c>
      <c r="G133" s="30">
        <v>7560953.7599999998</v>
      </c>
      <c r="H133" s="31"/>
      <c r="I133" s="30">
        <v>7560953.7599999998</v>
      </c>
      <c r="J133" s="31">
        <v>0</v>
      </c>
      <c r="K133" s="31">
        <v>7560953.7599999998</v>
      </c>
      <c r="L133" s="31"/>
      <c r="M133" s="31"/>
      <c r="N133" s="31">
        <v>7560953.7599999998</v>
      </c>
    </row>
    <row r="134" spans="3:14" ht="15" customHeight="1" x14ac:dyDescent="0.2">
      <c r="C134" s="37" t="s">
        <v>148</v>
      </c>
      <c r="D134" s="19" t="s">
        <v>151</v>
      </c>
      <c r="E134" s="39" t="s">
        <v>4</v>
      </c>
      <c r="F134" s="23" t="s">
        <v>5</v>
      </c>
      <c r="G134" s="30">
        <v>0</v>
      </c>
      <c r="H134" s="31"/>
      <c r="I134" s="30">
        <v>0</v>
      </c>
      <c r="J134" s="31">
        <v>0</v>
      </c>
      <c r="K134" s="31"/>
      <c r="L134" s="31"/>
      <c r="M134" s="31"/>
      <c r="N134" s="31">
        <v>0</v>
      </c>
    </row>
    <row r="135" spans="3:14" ht="15" customHeight="1" x14ac:dyDescent="0.2">
      <c r="C135" s="37" t="s">
        <v>148</v>
      </c>
      <c r="D135" s="19" t="s">
        <v>151</v>
      </c>
      <c r="E135" s="23" t="s">
        <v>133</v>
      </c>
      <c r="F135" s="23" t="s">
        <v>134</v>
      </c>
      <c r="G135" s="30">
        <v>56249.61</v>
      </c>
      <c r="H135" s="31"/>
      <c r="I135" s="30">
        <v>56249.61</v>
      </c>
      <c r="J135" s="31">
        <v>0</v>
      </c>
      <c r="K135" s="31">
        <v>56249.61</v>
      </c>
      <c r="L135" s="31">
        <v>0</v>
      </c>
      <c r="M135" s="31">
        <v>0</v>
      </c>
      <c r="N135" s="31">
        <v>56249.61</v>
      </c>
    </row>
    <row r="136" spans="3:14" ht="15" customHeight="1" x14ac:dyDescent="0.2">
      <c r="C136" s="37" t="s">
        <v>148</v>
      </c>
      <c r="D136" s="19" t="s">
        <v>153</v>
      </c>
      <c r="E136" s="23" t="s">
        <v>140</v>
      </c>
      <c r="F136" s="23" t="s">
        <v>141</v>
      </c>
      <c r="G136" s="30">
        <v>10553716.65</v>
      </c>
      <c r="H136" s="31"/>
      <c r="I136" s="30">
        <v>10553716.65</v>
      </c>
      <c r="J136" s="31">
        <v>88582.8</v>
      </c>
      <c r="K136" s="31">
        <v>10642299.449999999</v>
      </c>
      <c r="L136" s="31">
        <v>0</v>
      </c>
      <c r="M136" s="31">
        <v>0</v>
      </c>
      <c r="N136" s="31">
        <v>10553716.65</v>
      </c>
    </row>
    <row r="137" spans="3:14" ht="15" customHeight="1" x14ac:dyDescent="0.2">
      <c r="C137" s="37" t="s">
        <v>148</v>
      </c>
      <c r="D137" s="19" t="s">
        <v>153</v>
      </c>
      <c r="E137" s="39" t="s">
        <v>4</v>
      </c>
      <c r="F137" s="23" t="s">
        <v>5</v>
      </c>
      <c r="G137" s="30">
        <v>0</v>
      </c>
      <c r="H137" s="31"/>
      <c r="I137" s="30">
        <v>0</v>
      </c>
      <c r="J137" s="31">
        <v>0</v>
      </c>
      <c r="K137" s="31"/>
      <c r="L137" s="31"/>
      <c r="M137" s="31"/>
      <c r="N137" s="31"/>
    </row>
    <row r="138" spans="3:14" ht="15" customHeight="1" x14ac:dyDescent="0.2">
      <c r="C138" s="37" t="s">
        <v>148</v>
      </c>
      <c r="D138" s="12" t="s">
        <v>153</v>
      </c>
      <c r="E138" s="22" t="s">
        <v>133</v>
      </c>
      <c r="F138" s="22" t="s">
        <v>134</v>
      </c>
      <c r="G138" s="30">
        <v>24625338.859999999</v>
      </c>
      <c r="H138" s="31"/>
      <c r="I138" s="30">
        <v>24625338.859999999</v>
      </c>
      <c r="J138" s="31">
        <v>206693.18</v>
      </c>
      <c r="K138" s="31">
        <v>24832032.039999999</v>
      </c>
      <c r="L138" s="31">
        <v>0</v>
      </c>
      <c r="M138" s="31">
        <v>0</v>
      </c>
      <c r="N138" s="31">
        <v>24625338.859999999</v>
      </c>
    </row>
    <row r="139" spans="3:14" ht="19.5" customHeight="1" thickBot="1" x14ac:dyDescent="0.25">
      <c r="G139" s="32">
        <v>318780658.13</v>
      </c>
      <c r="H139" s="32">
        <f>SUM(H128:H138)</f>
        <v>0</v>
      </c>
      <c r="I139" s="32">
        <v>318780658.13</v>
      </c>
      <c r="J139" s="32">
        <v>-101917067.19</v>
      </c>
      <c r="K139" s="32">
        <f>SUM(K127:K138)</f>
        <v>216863590.93999997</v>
      </c>
      <c r="L139" s="32">
        <f>SUM(L127:L138)</f>
        <v>35953190.009999998</v>
      </c>
      <c r="M139" s="32">
        <f>SUM(M127:M138)</f>
        <v>32863776</v>
      </c>
      <c r="N139" s="32">
        <f>SUM(N127:N138)</f>
        <v>282827468.12</v>
      </c>
    </row>
    <row r="140" spans="3:14" ht="13.5" thickTop="1" x14ac:dyDescent="0.2">
      <c r="G140" s="36"/>
      <c r="H140" s="36"/>
      <c r="I140" s="36"/>
      <c r="J140" s="36"/>
      <c r="K140" s="36"/>
      <c r="L140" s="36"/>
      <c r="M140" s="5"/>
      <c r="N140" s="5"/>
    </row>
    <row r="141" spans="3:14" x14ac:dyDescent="0.2">
      <c r="G141" s="36"/>
      <c r="H141" s="36"/>
      <c r="I141" s="36"/>
      <c r="J141" s="36"/>
      <c r="K141" s="36"/>
      <c r="L141" s="36"/>
      <c r="M141" s="5"/>
      <c r="N141" s="5"/>
    </row>
    <row r="142" spans="3:14" x14ac:dyDescent="0.2">
      <c r="F142" s="37" t="s">
        <v>172</v>
      </c>
      <c r="G142" s="36">
        <f>+G121+G139</f>
        <v>1077704600.8699999</v>
      </c>
      <c r="H142" s="36">
        <f t="shared" ref="H142:N142" si="1">+H121+H139</f>
        <v>0</v>
      </c>
      <c r="I142" s="36">
        <f>+I121+I139</f>
        <v>1077704600.8699999</v>
      </c>
      <c r="J142" s="36">
        <f t="shared" si="1"/>
        <v>-248119977.63000003</v>
      </c>
      <c r="K142" s="36">
        <f t="shared" si="1"/>
        <v>829584623.24000001</v>
      </c>
      <c r="L142" s="36">
        <f t="shared" si="1"/>
        <v>411627059.51999998</v>
      </c>
      <c r="M142" s="36">
        <f t="shared" si="1"/>
        <v>396046501.41000003</v>
      </c>
      <c r="N142" s="36">
        <f t="shared" si="1"/>
        <v>417957563.72000003</v>
      </c>
    </row>
    <row r="143" spans="3:14" x14ac:dyDescent="0.2">
      <c r="F143" s="37" t="s">
        <v>173</v>
      </c>
      <c r="G143" s="36">
        <v>1077704600.8699999</v>
      </c>
      <c r="H143" s="36">
        <v>0</v>
      </c>
      <c r="I143" s="36">
        <v>1077704600.8699999</v>
      </c>
      <c r="J143" s="36">
        <v>-282180425.18999994</v>
      </c>
      <c r="K143" s="36">
        <v>795524175.68000007</v>
      </c>
      <c r="L143" s="36">
        <v>407514792.84000003</v>
      </c>
      <c r="M143" s="5">
        <v>391935395.83000004</v>
      </c>
      <c r="N143" s="5">
        <v>388009382.84000003</v>
      </c>
    </row>
    <row r="144" spans="3:14" x14ac:dyDescent="0.2">
      <c r="G144" s="36"/>
      <c r="H144" s="36"/>
      <c r="I144" s="36"/>
      <c r="J144" s="36"/>
      <c r="K144" s="36"/>
      <c r="L144" s="36"/>
      <c r="M144" s="5"/>
      <c r="N144" s="5"/>
    </row>
    <row r="145" spans="6:14" x14ac:dyDescent="0.2">
      <c r="F145" s="38" t="s">
        <v>174</v>
      </c>
      <c r="G145" s="75">
        <f>+G142-G143</f>
        <v>0</v>
      </c>
      <c r="H145" s="75">
        <f t="shared" ref="H145:N145" si="2">+H142-H143</f>
        <v>0</v>
      </c>
      <c r="I145" s="75">
        <f>+I142-I143</f>
        <v>0</v>
      </c>
      <c r="J145" s="75">
        <f t="shared" si="2"/>
        <v>34060447.559999913</v>
      </c>
      <c r="K145" s="75">
        <f t="shared" si="2"/>
        <v>34060447.559999943</v>
      </c>
      <c r="L145" s="75">
        <f t="shared" si="2"/>
        <v>4112266.6799999475</v>
      </c>
      <c r="M145" s="75">
        <f t="shared" si="2"/>
        <v>4111105.5799999833</v>
      </c>
      <c r="N145" s="75">
        <f t="shared" si="2"/>
        <v>29948180.879999995</v>
      </c>
    </row>
    <row r="146" spans="6:14" x14ac:dyDescent="0.2">
      <c r="G146" s="36"/>
      <c r="H146" s="36"/>
      <c r="I146" s="36"/>
      <c r="J146" s="36"/>
      <c r="K146" s="36"/>
      <c r="L146" s="36"/>
      <c r="M146" s="5"/>
      <c r="N146" s="5"/>
    </row>
    <row r="147" spans="6:14" x14ac:dyDescent="0.2">
      <c r="G147" s="36"/>
      <c r="H147" s="36"/>
      <c r="I147" s="36"/>
      <c r="J147" s="36"/>
      <c r="K147" s="36"/>
      <c r="L147" s="36"/>
      <c r="M147" s="5"/>
      <c r="N147" s="5"/>
    </row>
    <row r="148" spans="6:14" x14ac:dyDescent="0.2">
      <c r="G148" s="36"/>
      <c r="H148" s="36"/>
      <c r="I148" s="36"/>
      <c r="J148" s="36"/>
      <c r="K148" s="36"/>
      <c r="L148" s="36"/>
      <c r="M148" s="5"/>
      <c r="N148" s="5"/>
    </row>
    <row r="149" spans="6:14" x14ac:dyDescent="0.2">
      <c r="G149" s="36"/>
      <c r="H149" s="36"/>
      <c r="I149" s="36"/>
      <c r="J149" s="36"/>
      <c r="K149" s="36"/>
      <c r="L149" s="36"/>
      <c r="M149" s="5"/>
      <c r="N149" s="5"/>
    </row>
    <row r="150" spans="6:14" x14ac:dyDescent="0.2">
      <c r="G150" s="36"/>
      <c r="H150" s="36"/>
      <c r="I150" s="36"/>
      <c r="J150" s="36"/>
      <c r="K150" s="36"/>
      <c r="L150" s="36"/>
      <c r="M150" s="5"/>
      <c r="N150" s="5"/>
    </row>
    <row r="151" spans="6:14" x14ac:dyDescent="0.2">
      <c r="G151" s="36"/>
      <c r="H151" s="36"/>
      <c r="I151" s="36"/>
      <c r="J151" s="36"/>
      <c r="K151" s="36"/>
      <c r="L151" s="36"/>
      <c r="M151" s="5"/>
      <c r="N151" s="5"/>
    </row>
    <row r="152" spans="6:14" x14ac:dyDescent="0.2">
      <c r="G152" s="36"/>
      <c r="H152" s="36"/>
      <c r="I152" s="36"/>
      <c r="J152" s="36"/>
      <c r="K152" s="36"/>
      <c r="L152" s="36"/>
      <c r="M152" s="5"/>
      <c r="N152" s="5"/>
    </row>
    <row r="153" spans="6:14" x14ac:dyDescent="0.2">
      <c r="G153" s="36"/>
      <c r="H153" s="36"/>
      <c r="I153" s="36"/>
      <c r="J153" s="36"/>
      <c r="K153" s="36"/>
      <c r="L153" s="36"/>
      <c r="M153" s="5"/>
      <c r="N153" s="5"/>
    </row>
    <row r="154" spans="6:14" x14ac:dyDescent="0.2">
      <c r="G154" s="36"/>
      <c r="H154" s="36"/>
      <c r="I154" s="36"/>
      <c r="J154" s="36"/>
      <c r="K154" s="36"/>
      <c r="L154" s="36"/>
      <c r="M154" s="5"/>
      <c r="N154" s="5"/>
    </row>
    <row r="155" spans="6:14" x14ac:dyDescent="0.2">
      <c r="G155" s="36"/>
      <c r="H155" s="36"/>
      <c r="I155" s="36"/>
      <c r="J155" s="36"/>
      <c r="K155" s="36"/>
      <c r="L155" s="36"/>
      <c r="M155" s="5"/>
      <c r="N155" s="5"/>
    </row>
    <row r="156" spans="6:14" x14ac:dyDescent="0.2">
      <c r="G156" s="36"/>
      <c r="H156" s="36"/>
      <c r="I156" s="36"/>
      <c r="J156" s="36"/>
      <c r="K156" s="36"/>
      <c r="L156" s="36"/>
      <c r="M156" s="5"/>
      <c r="N156" s="5"/>
    </row>
    <row r="157" spans="6:14" x14ac:dyDescent="0.2">
      <c r="G157" s="36"/>
      <c r="H157" s="36"/>
      <c r="I157" s="36"/>
      <c r="J157" s="36"/>
      <c r="K157" s="36"/>
      <c r="L157" s="36"/>
      <c r="M157" s="5"/>
      <c r="N157" s="5"/>
    </row>
    <row r="158" spans="6:14" x14ac:dyDescent="0.2">
      <c r="G158" s="36"/>
      <c r="H158" s="36"/>
      <c r="I158" s="36"/>
      <c r="J158" s="36"/>
      <c r="K158" s="36"/>
      <c r="L158" s="36"/>
      <c r="M158" s="5"/>
      <c r="N158" s="5"/>
    </row>
    <row r="159" spans="6:14" x14ac:dyDescent="0.2">
      <c r="G159" s="36"/>
      <c r="H159" s="36"/>
      <c r="I159" s="36"/>
      <c r="J159" s="36"/>
      <c r="K159" s="36"/>
      <c r="L159" s="36"/>
      <c r="M159" s="5"/>
      <c r="N159" s="5"/>
    </row>
    <row r="160" spans="6:14" x14ac:dyDescent="0.2">
      <c r="G160" s="36"/>
      <c r="H160" s="36"/>
      <c r="I160" s="36"/>
      <c r="J160" s="36"/>
      <c r="K160" s="36"/>
      <c r="L160" s="36"/>
      <c r="M160" s="5"/>
      <c r="N160" s="5"/>
    </row>
    <row r="161" spans="7:14" x14ac:dyDescent="0.2">
      <c r="G161" s="36"/>
      <c r="H161" s="36"/>
      <c r="I161" s="36"/>
      <c r="J161" s="36"/>
      <c r="K161" s="36"/>
      <c r="L161" s="36"/>
      <c r="M161" s="5"/>
      <c r="N161" s="5"/>
    </row>
    <row r="162" spans="7:14" x14ac:dyDescent="0.2">
      <c r="G162" s="36"/>
      <c r="H162" s="36"/>
      <c r="I162" s="36"/>
      <c r="J162" s="36"/>
      <c r="K162" s="36"/>
      <c r="L162" s="36"/>
      <c r="M162" s="5"/>
      <c r="N162" s="5"/>
    </row>
    <row r="163" spans="7:14" x14ac:dyDescent="0.2">
      <c r="G163" s="36"/>
      <c r="H163" s="36"/>
      <c r="I163" s="36"/>
      <c r="J163" s="36"/>
      <c r="K163" s="36"/>
      <c r="L163" s="36"/>
      <c r="M163" s="5"/>
      <c r="N163" s="5"/>
    </row>
    <row r="164" spans="7:14" x14ac:dyDescent="0.2">
      <c r="G164" s="36"/>
      <c r="H164" s="36"/>
      <c r="I164" s="36"/>
      <c r="J164" s="36"/>
      <c r="K164" s="36"/>
      <c r="L164" s="36"/>
      <c r="M164" s="5"/>
      <c r="N164" s="5"/>
    </row>
    <row r="165" spans="7:14" x14ac:dyDescent="0.2">
      <c r="G165" s="36"/>
      <c r="H165" s="36"/>
      <c r="I165" s="36"/>
      <c r="J165" s="36"/>
      <c r="K165" s="36"/>
      <c r="L165" s="36"/>
      <c r="M165" s="5"/>
      <c r="N165" s="5"/>
    </row>
    <row r="166" spans="7:14" x14ac:dyDescent="0.2">
      <c r="G166" s="36"/>
      <c r="H166" s="36"/>
      <c r="I166" s="36"/>
      <c r="J166" s="36"/>
      <c r="K166" s="36"/>
      <c r="L166" s="36"/>
      <c r="M166" s="5"/>
      <c r="N166" s="5"/>
    </row>
    <row r="167" spans="7:14" x14ac:dyDescent="0.2">
      <c r="G167" s="36"/>
      <c r="H167" s="36"/>
      <c r="I167" s="36"/>
      <c r="J167" s="36"/>
      <c r="K167" s="36"/>
      <c r="L167" s="36"/>
      <c r="M167" s="5"/>
      <c r="N167" s="5"/>
    </row>
    <row r="168" spans="7:14" x14ac:dyDescent="0.2">
      <c r="G168" s="36"/>
      <c r="H168" s="36"/>
      <c r="I168" s="36"/>
      <c r="J168" s="36"/>
      <c r="K168" s="36"/>
      <c r="L168" s="36"/>
      <c r="M168" s="5"/>
      <c r="N168" s="5"/>
    </row>
    <row r="169" spans="7:14" x14ac:dyDescent="0.2">
      <c r="G169" s="36"/>
      <c r="H169" s="36"/>
      <c r="I169" s="36"/>
      <c r="J169" s="36"/>
      <c r="K169" s="36"/>
      <c r="L169" s="36"/>
      <c r="M169" s="5"/>
      <c r="N169" s="5"/>
    </row>
    <row r="170" spans="7:14" x14ac:dyDescent="0.2">
      <c r="G170" s="36"/>
      <c r="H170" s="36"/>
      <c r="I170" s="36"/>
      <c r="J170" s="36"/>
      <c r="K170" s="36"/>
      <c r="L170" s="36"/>
      <c r="M170" s="5"/>
      <c r="N170" s="5"/>
    </row>
    <row r="171" spans="7:14" x14ac:dyDescent="0.2">
      <c r="G171" s="36"/>
      <c r="H171" s="36"/>
      <c r="I171" s="36"/>
      <c r="J171" s="36"/>
      <c r="K171" s="36"/>
      <c r="L171" s="36"/>
      <c r="M171" s="5"/>
      <c r="N171" s="5"/>
    </row>
    <row r="172" spans="7:14" x14ac:dyDescent="0.2">
      <c r="G172" s="36"/>
      <c r="H172" s="36"/>
      <c r="I172" s="36"/>
      <c r="J172" s="36"/>
      <c r="K172" s="36"/>
      <c r="L172" s="36"/>
      <c r="M172" s="5"/>
      <c r="N172" s="5"/>
    </row>
    <row r="173" spans="7:14" x14ac:dyDescent="0.2">
      <c r="G173" s="36"/>
      <c r="H173" s="36"/>
      <c r="I173" s="36"/>
      <c r="J173" s="36"/>
      <c r="K173" s="36"/>
      <c r="L173" s="36"/>
      <c r="M173" s="5"/>
      <c r="N173" s="5"/>
    </row>
    <row r="174" spans="7:14" x14ac:dyDescent="0.2">
      <c r="G174" s="36"/>
      <c r="H174" s="36"/>
      <c r="I174" s="36"/>
      <c r="J174" s="36"/>
      <c r="K174" s="36"/>
      <c r="L174" s="36"/>
      <c r="M174" s="5"/>
      <c r="N174" s="5"/>
    </row>
    <row r="175" spans="7:14" x14ac:dyDescent="0.2">
      <c r="G175" s="36"/>
      <c r="H175" s="36"/>
      <c r="I175" s="36"/>
      <c r="J175" s="36"/>
      <c r="K175" s="36"/>
      <c r="L175" s="36"/>
      <c r="M175" s="5"/>
      <c r="N175" s="5"/>
    </row>
    <row r="176" spans="7:14" x14ac:dyDescent="0.2">
      <c r="G176" s="36"/>
      <c r="H176" s="36"/>
      <c r="I176" s="36"/>
      <c r="J176" s="36"/>
      <c r="K176" s="36"/>
      <c r="L176" s="36"/>
      <c r="M176" s="5"/>
      <c r="N176" s="5"/>
    </row>
    <row r="177" spans="7:14" x14ac:dyDescent="0.2">
      <c r="G177" s="36"/>
      <c r="H177" s="36"/>
      <c r="I177" s="36"/>
      <c r="J177" s="36"/>
      <c r="K177" s="36"/>
      <c r="L177" s="36"/>
      <c r="M177" s="5"/>
      <c r="N177" s="5"/>
    </row>
    <row r="178" spans="7:14" x14ac:dyDescent="0.2">
      <c r="G178" s="36"/>
      <c r="H178" s="36"/>
      <c r="I178" s="36"/>
      <c r="J178" s="36"/>
      <c r="K178" s="36"/>
      <c r="L178" s="36"/>
      <c r="M178" s="5"/>
      <c r="N178" s="5"/>
    </row>
    <row r="179" spans="7:14" x14ac:dyDescent="0.2">
      <c r="G179" s="36"/>
      <c r="H179" s="36"/>
      <c r="I179" s="36"/>
      <c r="J179" s="36"/>
      <c r="K179" s="36"/>
      <c r="L179" s="36"/>
      <c r="M179" s="5"/>
      <c r="N179" s="5"/>
    </row>
    <row r="180" spans="7:14" x14ac:dyDescent="0.2">
      <c r="G180" s="36"/>
      <c r="H180" s="36"/>
      <c r="I180" s="36"/>
      <c r="J180" s="36"/>
      <c r="K180" s="36"/>
      <c r="L180" s="36"/>
      <c r="M180" s="5"/>
      <c r="N180" s="5"/>
    </row>
    <row r="181" spans="7:14" x14ac:dyDescent="0.2">
      <c r="G181" s="36"/>
      <c r="H181" s="36"/>
      <c r="I181" s="36"/>
      <c r="J181" s="36"/>
      <c r="K181" s="36"/>
      <c r="L181" s="36"/>
      <c r="M181" s="5"/>
      <c r="N181" s="5"/>
    </row>
    <row r="182" spans="7:14" x14ac:dyDescent="0.2">
      <c r="G182" s="36"/>
      <c r="H182" s="36"/>
      <c r="I182" s="36"/>
      <c r="J182" s="36"/>
      <c r="K182" s="36"/>
      <c r="L182" s="36"/>
      <c r="M182" s="5"/>
      <c r="N182" s="5"/>
    </row>
    <row r="183" spans="7:14" x14ac:dyDescent="0.2">
      <c r="G183" s="36"/>
      <c r="H183" s="36"/>
      <c r="I183" s="36"/>
      <c r="J183" s="36"/>
      <c r="K183" s="36"/>
      <c r="L183" s="36"/>
      <c r="M183" s="5"/>
      <c r="N183" s="5"/>
    </row>
    <row r="184" spans="7:14" x14ac:dyDescent="0.2">
      <c r="G184" s="36"/>
      <c r="H184" s="36"/>
      <c r="I184" s="36"/>
      <c r="J184" s="36"/>
      <c r="K184" s="36"/>
      <c r="L184" s="36"/>
      <c r="M184" s="5"/>
      <c r="N184" s="5"/>
    </row>
    <row r="185" spans="7:14" x14ac:dyDescent="0.2">
      <c r="G185" s="36"/>
      <c r="H185" s="36"/>
      <c r="I185" s="36"/>
      <c r="J185" s="36"/>
      <c r="K185" s="36"/>
      <c r="L185" s="36"/>
      <c r="M185" s="5"/>
      <c r="N185" s="5"/>
    </row>
    <row r="186" spans="7:14" x14ac:dyDescent="0.2">
      <c r="G186" s="36"/>
      <c r="H186" s="36"/>
      <c r="I186" s="36"/>
      <c r="J186" s="36"/>
      <c r="K186" s="36"/>
      <c r="L186" s="36"/>
      <c r="M186" s="5"/>
      <c r="N186" s="5"/>
    </row>
    <row r="187" spans="7:14" x14ac:dyDescent="0.2">
      <c r="G187" s="36"/>
      <c r="H187" s="36"/>
      <c r="I187" s="36"/>
      <c r="J187" s="36"/>
      <c r="K187" s="36"/>
      <c r="L187" s="36"/>
      <c r="M187" s="5"/>
      <c r="N187" s="5"/>
    </row>
    <row r="188" spans="7:14" x14ac:dyDescent="0.2">
      <c r="G188" s="36"/>
      <c r="H188" s="36"/>
      <c r="I188" s="36"/>
      <c r="J188" s="36"/>
      <c r="K188" s="36"/>
      <c r="L188" s="36"/>
      <c r="M188" s="5"/>
      <c r="N188" s="5"/>
    </row>
    <row r="189" spans="7:14" x14ac:dyDescent="0.2">
      <c r="G189" s="36"/>
      <c r="H189" s="36"/>
      <c r="I189" s="36"/>
      <c r="J189" s="36"/>
      <c r="K189" s="36"/>
      <c r="L189" s="36"/>
      <c r="M189" s="5"/>
      <c r="N189" s="5"/>
    </row>
    <row r="190" spans="7:14" x14ac:dyDescent="0.2">
      <c r="G190" s="36"/>
      <c r="H190" s="36"/>
      <c r="I190" s="36"/>
      <c r="J190" s="36"/>
      <c r="K190" s="36"/>
      <c r="L190" s="36"/>
      <c r="M190" s="5"/>
      <c r="N190" s="5"/>
    </row>
    <row r="191" spans="7:14" x14ac:dyDescent="0.2">
      <c r="G191" s="36"/>
      <c r="H191" s="36"/>
      <c r="I191" s="36"/>
      <c r="J191" s="36"/>
      <c r="K191" s="36"/>
      <c r="L191" s="36"/>
      <c r="M191" s="5"/>
      <c r="N191" s="5"/>
    </row>
    <row r="192" spans="7:14" x14ac:dyDescent="0.2">
      <c r="G192" s="36"/>
      <c r="H192" s="36"/>
      <c r="I192" s="36"/>
      <c r="J192" s="36"/>
      <c r="K192" s="36"/>
      <c r="L192" s="36"/>
      <c r="M192" s="5"/>
      <c r="N192" s="5"/>
    </row>
    <row r="193" spans="7:14" x14ac:dyDescent="0.2">
      <c r="G193" s="36"/>
      <c r="H193" s="36"/>
      <c r="I193" s="36"/>
      <c r="J193" s="36"/>
      <c r="K193" s="36"/>
      <c r="L193" s="36"/>
      <c r="M193" s="5"/>
      <c r="N193" s="5"/>
    </row>
    <row r="194" spans="7:14" x14ac:dyDescent="0.2">
      <c r="G194" s="36"/>
      <c r="H194" s="36"/>
      <c r="I194" s="36"/>
      <c r="J194" s="36"/>
      <c r="K194" s="36"/>
      <c r="L194" s="36"/>
      <c r="M194" s="5"/>
      <c r="N194" s="5"/>
    </row>
    <row r="195" spans="7:14" x14ac:dyDescent="0.2">
      <c r="G195" s="36"/>
      <c r="H195" s="36"/>
      <c r="I195" s="36"/>
      <c r="J195" s="36"/>
      <c r="K195" s="36"/>
      <c r="L195" s="36"/>
      <c r="M195" s="5"/>
      <c r="N195" s="5"/>
    </row>
    <row r="196" spans="7:14" x14ac:dyDescent="0.2">
      <c r="G196" s="36"/>
      <c r="H196" s="36"/>
      <c r="I196" s="36"/>
      <c r="J196" s="36"/>
      <c r="K196" s="36"/>
      <c r="L196" s="36"/>
      <c r="M196" s="5"/>
      <c r="N196" s="5"/>
    </row>
    <row r="197" spans="7:14" x14ac:dyDescent="0.2">
      <c r="G197" s="36"/>
      <c r="H197" s="36"/>
      <c r="I197" s="36"/>
      <c r="J197" s="36"/>
      <c r="K197" s="36"/>
      <c r="L197" s="36"/>
      <c r="M197" s="5"/>
      <c r="N197" s="5"/>
    </row>
    <row r="198" spans="7:14" x14ac:dyDescent="0.2">
      <c r="G198" s="36"/>
      <c r="H198" s="36"/>
      <c r="I198" s="36"/>
      <c r="J198" s="36"/>
      <c r="K198" s="36"/>
      <c r="L198" s="36"/>
      <c r="M198" s="5"/>
      <c r="N198" s="5"/>
    </row>
    <row r="199" spans="7:14" x14ac:dyDescent="0.2">
      <c r="G199" s="36"/>
      <c r="H199" s="36"/>
      <c r="I199" s="36"/>
      <c r="J199" s="36"/>
      <c r="K199" s="36"/>
      <c r="L199" s="36"/>
      <c r="M199" s="5"/>
      <c r="N199" s="5"/>
    </row>
    <row r="200" spans="7:14" x14ac:dyDescent="0.2">
      <c r="G200" s="36"/>
      <c r="H200" s="36"/>
      <c r="I200" s="36"/>
      <c r="J200" s="36"/>
      <c r="K200" s="36"/>
      <c r="L200" s="36"/>
      <c r="M200" s="5"/>
      <c r="N200" s="5"/>
    </row>
    <row r="201" spans="7:14" x14ac:dyDescent="0.2">
      <c r="G201" s="36"/>
      <c r="H201" s="36"/>
      <c r="I201" s="36"/>
      <c r="J201" s="36"/>
      <c r="K201" s="36"/>
      <c r="L201" s="36"/>
      <c r="M201" s="5"/>
      <c r="N201" s="5"/>
    </row>
    <row r="202" spans="7:14" x14ac:dyDescent="0.2">
      <c r="G202" s="36"/>
      <c r="H202" s="36"/>
      <c r="I202" s="36"/>
      <c r="J202" s="36"/>
      <c r="K202" s="36"/>
      <c r="L202" s="36"/>
      <c r="M202" s="5"/>
      <c r="N202" s="5"/>
    </row>
    <row r="203" spans="7:14" x14ac:dyDescent="0.2">
      <c r="G203" s="36"/>
      <c r="H203" s="36"/>
      <c r="I203" s="36"/>
      <c r="J203" s="36"/>
      <c r="K203" s="36"/>
      <c r="L203" s="36"/>
      <c r="M203" s="5"/>
      <c r="N203" s="5"/>
    </row>
    <row r="204" spans="7:14" x14ac:dyDescent="0.2">
      <c r="G204" s="36"/>
      <c r="H204" s="36"/>
      <c r="I204" s="36"/>
      <c r="J204" s="36"/>
      <c r="K204" s="36"/>
      <c r="L204" s="36"/>
      <c r="M204" s="5"/>
      <c r="N204" s="5"/>
    </row>
    <row r="205" spans="7:14" x14ac:dyDescent="0.2">
      <c r="G205" s="36"/>
      <c r="H205" s="36"/>
      <c r="I205" s="36"/>
      <c r="J205" s="36"/>
      <c r="K205" s="36"/>
      <c r="L205" s="36"/>
      <c r="M205" s="5"/>
      <c r="N205" s="5"/>
    </row>
    <row r="206" spans="7:14" x14ac:dyDescent="0.2">
      <c r="G206" s="36"/>
      <c r="H206" s="36"/>
      <c r="I206" s="36"/>
      <c r="J206" s="36"/>
      <c r="K206" s="36"/>
      <c r="L206" s="36"/>
      <c r="M206" s="5"/>
      <c r="N206" s="5"/>
    </row>
    <row r="207" spans="7:14" x14ac:dyDescent="0.2">
      <c r="G207" s="36"/>
      <c r="H207" s="36"/>
      <c r="I207" s="36"/>
      <c r="J207" s="36"/>
      <c r="K207" s="36"/>
      <c r="L207" s="36"/>
      <c r="M207" s="5"/>
      <c r="N207" s="5"/>
    </row>
    <row r="208" spans="7:14" x14ac:dyDescent="0.2">
      <c r="G208" s="36"/>
      <c r="H208" s="36"/>
      <c r="I208" s="36"/>
      <c r="J208" s="36"/>
      <c r="K208" s="36"/>
      <c r="L208" s="36"/>
      <c r="M208" s="5"/>
      <c r="N208" s="5"/>
    </row>
    <row r="209" spans="7:14" x14ac:dyDescent="0.2">
      <c r="G209" s="36"/>
      <c r="H209" s="36"/>
      <c r="I209" s="36"/>
      <c r="J209" s="36"/>
      <c r="K209" s="36"/>
      <c r="L209" s="36"/>
      <c r="M209" s="5"/>
      <c r="N209" s="5"/>
    </row>
    <row r="210" spans="7:14" x14ac:dyDescent="0.2">
      <c r="G210" s="36"/>
      <c r="H210" s="36"/>
      <c r="I210" s="36"/>
      <c r="J210" s="36"/>
      <c r="K210" s="36"/>
      <c r="L210" s="36"/>
      <c r="M210" s="5"/>
      <c r="N210" s="5"/>
    </row>
    <row r="211" spans="7:14" x14ac:dyDescent="0.2">
      <c r="G211" s="36"/>
      <c r="H211" s="36"/>
      <c r="I211" s="36"/>
      <c r="J211" s="36"/>
      <c r="K211" s="36"/>
      <c r="L211" s="36"/>
      <c r="M211" s="5"/>
      <c r="N211" s="5"/>
    </row>
    <row r="212" spans="7:14" x14ac:dyDescent="0.2">
      <c r="G212" s="36"/>
      <c r="H212" s="36"/>
      <c r="I212" s="36"/>
      <c r="J212" s="36"/>
      <c r="K212" s="36"/>
      <c r="L212" s="36"/>
      <c r="M212" s="5"/>
      <c r="N212" s="5"/>
    </row>
    <row r="213" spans="7:14" x14ac:dyDescent="0.2">
      <c r="G213" s="36"/>
      <c r="H213" s="36"/>
      <c r="I213" s="36"/>
      <c r="J213" s="36"/>
      <c r="K213" s="36"/>
      <c r="L213" s="36"/>
      <c r="M213" s="5"/>
      <c r="N213" s="5"/>
    </row>
    <row r="214" spans="7:14" x14ac:dyDescent="0.2">
      <c r="G214" s="36"/>
      <c r="H214" s="36"/>
      <c r="I214" s="36"/>
      <c r="J214" s="36"/>
      <c r="K214" s="36"/>
      <c r="L214" s="36"/>
      <c r="M214" s="5"/>
      <c r="N214" s="5"/>
    </row>
    <row r="215" spans="7:14" x14ac:dyDescent="0.2">
      <c r="G215" s="36"/>
      <c r="H215" s="36"/>
      <c r="I215" s="36"/>
      <c r="J215" s="36"/>
      <c r="K215" s="36"/>
      <c r="L215" s="36"/>
      <c r="M215" s="5"/>
      <c r="N215" s="5"/>
    </row>
    <row r="216" spans="7:14" x14ac:dyDescent="0.2">
      <c r="G216" s="36"/>
      <c r="H216" s="36"/>
      <c r="I216" s="36"/>
      <c r="J216" s="36"/>
      <c r="K216" s="36"/>
      <c r="L216" s="36"/>
      <c r="M216" s="5"/>
      <c r="N216" s="5"/>
    </row>
    <row r="217" spans="7:14" x14ac:dyDescent="0.2">
      <c r="G217" s="36"/>
      <c r="H217" s="36"/>
      <c r="I217" s="36"/>
      <c r="J217" s="36"/>
      <c r="K217" s="36"/>
      <c r="L217" s="36"/>
      <c r="M217" s="5"/>
      <c r="N217" s="5"/>
    </row>
    <row r="218" spans="7:14" x14ac:dyDescent="0.2">
      <c r="G218" s="36"/>
      <c r="H218" s="36"/>
      <c r="I218" s="36"/>
      <c r="J218" s="36"/>
      <c r="K218" s="36"/>
      <c r="L218" s="36"/>
      <c r="M218" s="5"/>
      <c r="N218" s="5"/>
    </row>
    <row r="219" spans="7:14" x14ac:dyDescent="0.2">
      <c r="G219" s="36"/>
      <c r="H219" s="36"/>
      <c r="I219" s="36"/>
      <c r="J219" s="36"/>
      <c r="K219" s="36"/>
      <c r="L219" s="36"/>
      <c r="M219" s="5"/>
      <c r="N219" s="5"/>
    </row>
    <row r="220" spans="7:14" x14ac:dyDescent="0.2">
      <c r="G220" s="36"/>
      <c r="H220" s="36"/>
      <c r="I220" s="36"/>
      <c r="J220" s="36"/>
      <c r="K220" s="36"/>
      <c r="L220" s="36"/>
      <c r="M220" s="5"/>
      <c r="N220" s="5"/>
    </row>
    <row r="221" spans="7:14" x14ac:dyDescent="0.2">
      <c r="G221" s="36"/>
      <c r="H221" s="36"/>
      <c r="I221" s="36"/>
      <c r="J221" s="36"/>
      <c r="K221" s="36"/>
      <c r="L221" s="36"/>
      <c r="M221" s="5"/>
      <c r="N221" s="5"/>
    </row>
    <row r="222" spans="7:14" x14ac:dyDescent="0.2">
      <c r="G222" s="36"/>
      <c r="H222" s="36"/>
      <c r="I222" s="36"/>
      <c r="J222" s="36"/>
      <c r="K222" s="36"/>
      <c r="L222" s="36"/>
      <c r="M222" s="5"/>
      <c r="N222" s="5"/>
    </row>
    <row r="223" spans="7:14" x14ac:dyDescent="0.2">
      <c r="G223" s="36"/>
      <c r="H223" s="36"/>
      <c r="I223" s="36"/>
      <c r="J223" s="36"/>
      <c r="K223" s="36"/>
      <c r="L223" s="36"/>
      <c r="M223" s="5"/>
      <c r="N223" s="5"/>
    </row>
    <row r="224" spans="7:14" x14ac:dyDescent="0.2">
      <c r="G224" s="36"/>
      <c r="H224" s="36"/>
      <c r="I224" s="36"/>
      <c r="J224" s="36"/>
      <c r="K224" s="36"/>
      <c r="L224" s="36"/>
      <c r="M224" s="5"/>
      <c r="N224" s="5"/>
    </row>
    <row r="225" spans="7:14" x14ac:dyDescent="0.2">
      <c r="G225" s="36"/>
      <c r="H225" s="36"/>
      <c r="I225" s="36"/>
      <c r="J225" s="36"/>
      <c r="K225" s="36"/>
      <c r="L225" s="36"/>
      <c r="M225" s="5"/>
      <c r="N225" s="5"/>
    </row>
    <row r="226" spans="7:14" x14ac:dyDescent="0.2">
      <c r="G226" s="36"/>
      <c r="H226" s="36"/>
      <c r="I226" s="36"/>
      <c r="J226" s="36"/>
      <c r="K226" s="36"/>
      <c r="L226" s="36"/>
      <c r="M226" s="5"/>
      <c r="N226" s="5"/>
    </row>
    <row r="227" spans="7:14" x14ac:dyDescent="0.2">
      <c r="G227" s="36"/>
      <c r="H227" s="36"/>
      <c r="I227" s="36"/>
      <c r="J227" s="36"/>
      <c r="K227" s="36"/>
      <c r="L227" s="36"/>
      <c r="M227" s="5"/>
      <c r="N227" s="5"/>
    </row>
    <row r="228" spans="7:14" x14ac:dyDescent="0.2">
      <c r="G228" s="36"/>
      <c r="H228" s="36"/>
      <c r="I228" s="36"/>
      <c r="J228" s="36"/>
      <c r="K228" s="36"/>
      <c r="L228" s="36"/>
      <c r="M228" s="5"/>
      <c r="N228" s="5"/>
    </row>
    <row r="229" spans="7:14" x14ac:dyDescent="0.2">
      <c r="G229" s="36"/>
      <c r="H229" s="36"/>
      <c r="I229" s="36"/>
      <c r="J229" s="36"/>
      <c r="K229" s="36"/>
      <c r="L229" s="36"/>
      <c r="M229" s="5"/>
      <c r="N229" s="5"/>
    </row>
    <row r="230" spans="7:14" x14ac:dyDescent="0.2">
      <c r="G230" s="36"/>
      <c r="H230" s="36"/>
      <c r="I230" s="36"/>
      <c r="J230" s="36"/>
      <c r="K230" s="36"/>
      <c r="L230" s="36"/>
      <c r="M230" s="5"/>
      <c r="N230" s="5"/>
    </row>
    <row r="231" spans="7:14" x14ac:dyDescent="0.2">
      <c r="G231" s="36"/>
      <c r="H231" s="36"/>
      <c r="I231" s="36"/>
      <c r="J231" s="36"/>
      <c r="K231" s="36"/>
      <c r="L231" s="36"/>
      <c r="M231" s="5"/>
      <c r="N231" s="5"/>
    </row>
    <row r="232" spans="7:14" x14ac:dyDescent="0.2">
      <c r="G232" s="36"/>
      <c r="H232" s="36"/>
      <c r="I232" s="36"/>
      <c r="J232" s="36"/>
      <c r="K232" s="36"/>
      <c r="L232" s="36"/>
      <c r="M232" s="5"/>
      <c r="N232" s="5"/>
    </row>
    <row r="233" spans="7:14" x14ac:dyDescent="0.2">
      <c r="G233" s="36"/>
      <c r="H233" s="36"/>
      <c r="I233" s="36"/>
      <c r="J233" s="36"/>
      <c r="K233" s="36"/>
      <c r="L233" s="36"/>
      <c r="M233" s="5"/>
      <c r="N233" s="5"/>
    </row>
    <row r="234" spans="7:14" x14ac:dyDescent="0.2">
      <c r="G234" s="36"/>
      <c r="H234" s="36"/>
      <c r="I234" s="36"/>
      <c r="J234" s="36"/>
      <c r="K234" s="36"/>
      <c r="L234" s="36"/>
      <c r="M234" s="5"/>
      <c r="N234" s="5"/>
    </row>
    <row r="235" spans="7:14" x14ac:dyDescent="0.2">
      <c r="G235" s="36"/>
      <c r="H235" s="36"/>
      <c r="I235" s="36"/>
      <c r="J235" s="36"/>
      <c r="K235" s="36"/>
      <c r="L235" s="36"/>
      <c r="M235" s="5"/>
      <c r="N235" s="5"/>
    </row>
    <row r="236" spans="7:14" x14ac:dyDescent="0.2">
      <c r="G236" s="36"/>
      <c r="H236" s="36"/>
      <c r="I236" s="36"/>
      <c r="J236" s="36"/>
      <c r="K236" s="36"/>
      <c r="L236" s="36"/>
      <c r="M236" s="5"/>
      <c r="N236" s="5"/>
    </row>
    <row r="237" spans="7:14" x14ac:dyDescent="0.2">
      <c r="G237" s="36"/>
      <c r="H237" s="36"/>
      <c r="I237" s="36"/>
      <c r="J237" s="36"/>
      <c r="K237" s="36"/>
      <c r="L237" s="36"/>
      <c r="M237" s="5"/>
      <c r="N237" s="5"/>
    </row>
    <row r="238" spans="7:14" x14ac:dyDescent="0.2">
      <c r="G238" s="36"/>
      <c r="H238" s="36"/>
      <c r="I238" s="36"/>
      <c r="J238" s="36"/>
      <c r="K238" s="36"/>
      <c r="L238" s="36"/>
      <c r="M238" s="5"/>
      <c r="N238" s="5"/>
    </row>
    <row r="239" spans="7:14" x14ac:dyDescent="0.2">
      <c r="G239" s="36"/>
      <c r="H239" s="36"/>
      <c r="I239" s="36"/>
      <c r="J239" s="36"/>
      <c r="K239" s="36"/>
      <c r="L239" s="36"/>
      <c r="M239" s="5"/>
      <c r="N239" s="5"/>
    </row>
    <row r="240" spans="7:14" x14ac:dyDescent="0.2">
      <c r="G240" s="36"/>
      <c r="H240" s="36"/>
      <c r="I240" s="36"/>
      <c r="J240" s="36"/>
      <c r="K240" s="36"/>
      <c r="L240" s="36"/>
      <c r="M240" s="5"/>
      <c r="N240" s="5"/>
    </row>
    <row r="241" spans="7:14" x14ac:dyDescent="0.2">
      <c r="G241" s="36"/>
      <c r="H241" s="36"/>
      <c r="I241" s="36"/>
      <c r="J241" s="36"/>
      <c r="K241" s="36"/>
      <c r="L241" s="36"/>
      <c r="M241" s="5"/>
      <c r="N241" s="5"/>
    </row>
    <row r="242" spans="7:14" x14ac:dyDescent="0.2">
      <c r="G242" s="36"/>
      <c r="H242" s="36"/>
      <c r="I242" s="36"/>
      <c r="J242" s="36"/>
      <c r="K242" s="36"/>
      <c r="L242" s="36"/>
      <c r="M242" s="5"/>
      <c r="N242" s="5"/>
    </row>
  </sheetData>
  <autoFilter ref="A1:Q12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22" sqref="J122"/>
    </sheetView>
  </sheetViews>
  <sheetFormatPr baseColWidth="10" defaultRowHeight="12.75" x14ac:dyDescent="0.2"/>
  <cols>
    <col min="1" max="1" width="56.7109375" bestFit="1" customWidth="1"/>
    <col min="2" max="3" width="16.7109375" customWidth="1"/>
    <col min="4" max="4" width="14.85546875" bestFit="1" customWidth="1"/>
    <col min="5" max="5" width="7.42578125" customWidth="1"/>
    <col min="6" max="6" width="14.85546875" customWidth="1"/>
    <col min="7" max="7" width="7.7109375" customWidth="1"/>
  </cols>
  <sheetData>
    <row r="1" spans="1:7" x14ac:dyDescent="0.2">
      <c r="A1" s="87" t="s">
        <v>206</v>
      </c>
      <c r="B1" s="88"/>
      <c r="C1" s="88"/>
      <c r="D1" s="88"/>
      <c r="E1" s="88"/>
      <c r="F1" s="88"/>
      <c r="G1" s="89"/>
    </row>
    <row r="2" spans="1:7" x14ac:dyDescent="0.2">
      <c r="A2" s="90"/>
      <c r="B2" s="91"/>
      <c r="C2" s="91"/>
      <c r="D2" s="91"/>
      <c r="E2" s="91"/>
      <c r="F2" s="91"/>
      <c r="G2" s="92"/>
    </row>
    <row r="3" spans="1:7" ht="13.5" thickBot="1" x14ac:dyDescent="0.25">
      <c r="A3" s="93"/>
      <c r="B3" s="94"/>
      <c r="C3" s="94"/>
      <c r="D3" s="94"/>
      <c r="E3" s="94"/>
      <c r="F3" s="94"/>
      <c r="G3" s="95"/>
    </row>
    <row r="5" spans="1:7" x14ac:dyDescent="0.2">
      <c r="A5" s="41" t="s">
        <v>177</v>
      </c>
      <c r="B5" s="85" t="s">
        <v>201</v>
      </c>
      <c r="C5" s="85" t="s">
        <v>202</v>
      </c>
      <c r="D5" s="85" t="s">
        <v>175</v>
      </c>
      <c r="E5" s="85" t="s">
        <v>204</v>
      </c>
      <c r="F5" s="85" t="s">
        <v>176</v>
      </c>
      <c r="G5" s="85" t="s">
        <v>205</v>
      </c>
    </row>
    <row r="6" spans="1:7" x14ac:dyDescent="0.2">
      <c r="A6" s="7" t="s">
        <v>2</v>
      </c>
      <c r="B6" s="69">
        <v>209608000</v>
      </c>
      <c r="C6" s="69">
        <v>209608000</v>
      </c>
      <c r="D6" s="69">
        <v>132909178.23</v>
      </c>
      <c r="E6" s="44">
        <v>0.63408447306400517</v>
      </c>
      <c r="F6" s="69">
        <v>132909178.23</v>
      </c>
      <c r="G6" s="44">
        <v>0.63408447306400517</v>
      </c>
    </row>
    <row r="7" spans="1:7" x14ac:dyDescent="0.2">
      <c r="A7" s="7" t="s">
        <v>26</v>
      </c>
      <c r="B7" s="69">
        <v>66550000</v>
      </c>
      <c r="C7" s="69">
        <v>66550000</v>
      </c>
      <c r="D7" s="69">
        <v>41669337.019999996</v>
      </c>
      <c r="E7" s="44">
        <v>0.62613579293764077</v>
      </c>
      <c r="F7" s="69">
        <v>41669337.019999996</v>
      </c>
      <c r="G7" s="44">
        <v>0.62613579293764077</v>
      </c>
    </row>
    <row r="8" spans="1:7" x14ac:dyDescent="0.2">
      <c r="A8" s="7" t="s">
        <v>64</v>
      </c>
      <c r="B8" s="69">
        <v>1800000</v>
      </c>
      <c r="C8" s="69">
        <v>1800000</v>
      </c>
      <c r="D8" s="69">
        <v>757834.62</v>
      </c>
      <c r="E8" s="44">
        <v>0.42101923333333335</v>
      </c>
      <c r="F8" s="69">
        <v>757834.62</v>
      </c>
      <c r="G8" s="44">
        <v>0.42101923333333335</v>
      </c>
    </row>
    <row r="9" spans="1:7" x14ac:dyDescent="0.2">
      <c r="A9" s="7" t="s">
        <v>69</v>
      </c>
      <c r="B9" s="69">
        <v>49474200</v>
      </c>
      <c r="C9" s="69">
        <v>49474200</v>
      </c>
      <c r="D9" s="69">
        <v>25803806.850000001</v>
      </c>
      <c r="E9" s="44">
        <v>0.52156087112070537</v>
      </c>
      <c r="F9" s="69">
        <v>25778431.620000001</v>
      </c>
      <c r="G9" s="44">
        <v>0.52104797288283589</v>
      </c>
    </row>
    <row r="10" spans="1:7" x14ac:dyDescent="0.2">
      <c r="A10" s="7" t="s">
        <v>106</v>
      </c>
      <c r="B10" s="69">
        <v>2739000</v>
      </c>
      <c r="C10" s="69">
        <v>2739000</v>
      </c>
      <c r="D10" s="69">
        <v>1276994.4900000002</v>
      </c>
      <c r="E10" s="44">
        <v>0.46622653888280402</v>
      </c>
      <c r="F10" s="69">
        <v>1162358.9999999998</v>
      </c>
      <c r="G10" s="44">
        <v>0.42437349397590352</v>
      </c>
    </row>
    <row r="11" spans="1:7" x14ac:dyDescent="0.2">
      <c r="A11" s="7" t="s">
        <v>124</v>
      </c>
      <c r="B11" s="69">
        <v>0</v>
      </c>
      <c r="C11" s="69">
        <v>0</v>
      </c>
      <c r="D11" s="69">
        <v>153995.85999999999</v>
      </c>
      <c r="E11" s="44">
        <v>0</v>
      </c>
      <c r="F11" s="69">
        <v>153995.85999999999</v>
      </c>
      <c r="G11" s="44">
        <v>0</v>
      </c>
    </row>
    <row r="12" spans="1:7" x14ac:dyDescent="0.2">
      <c r="A12" s="7" t="s">
        <v>131</v>
      </c>
      <c r="B12" s="69">
        <v>386476996.88</v>
      </c>
      <c r="C12" s="69">
        <v>386476996.88</v>
      </c>
      <c r="D12" s="69">
        <v>176192136.44999996</v>
      </c>
      <c r="E12" s="44">
        <v>0.45589294543371522</v>
      </c>
      <c r="F12" s="69">
        <v>160751589.06</v>
      </c>
      <c r="G12" s="44">
        <v>0.41594089779659749</v>
      </c>
    </row>
    <row r="13" spans="1:7" x14ac:dyDescent="0.2">
      <c r="A13" s="7" t="s">
        <v>138</v>
      </c>
      <c r="B13" s="69">
        <v>145549191.55000001</v>
      </c>
      <c r="C13" s="69">
        <v>145549191.55000001</v>
      </c>
      <c r="D13" s="69">
        <v>32863776</v>
      </c>
      <c r="E13" s="44">
        <v>0.22579153927289539</v>
      </c>
      <c r="F13" s="69">
        <v>32863776</v>
      </c>
      <c r="G13" s="44">
        <v>0.22579153927289539</v>
      </c>
    </row>
    <row r="14" spans="1:7" x14ac:dyDescent="0.2">
      <c r="A14" s="7" t="s">
        <v>143</v>
      </c>
      <c r="B14" s="69">
        <v>113958210.82000001</v>
      </c>
      <c r="C14" s="69">
        <v>113958210.82000001</v>
      </c>
      <c r="D14" s="69">
        <v>0</v>
      </c>
      <c r="E14" s="44">
        <v>0</v>
      </c>
      <c r="F14" s="69">
        <v>0</v>
      </c>
      <c r="G14" s="44">
        <v>0</v>
      </c>
    </row>
    <row r="15" spans="1:7" x14ac:dyDescent="0.2">
      <c r="A15" s="7" t="s">
        <v>148</v>
      </c>
      <c r="B15" s="69">
        <v>101549001.61999999</v>
      </c>
      <c r="C15" s="69">
        <v>101549001.61999999</v>
      </c>
      <c r="D15" s="69">
        <v>0</v>
      </c>
      <c r="E15" s="44">
        <v>0</v>
      </c>
      <c r="F15" s="69">
        <v>0</v>
      </c>
      <c r="G15" s="44">
        <v>0</v>
      </c>
    </row>
    <row r="16" spans="1:7" x14ac:dyDescent="0.2">
      <c r="A16" s="7" t="s">
        <v>168</v>
      </c>
      <c r="B16" s="69">
        <v>1077704600.8700001</v>
      </c>
      <c r="C16" s="69">
        <v>1077704600.8700001</v>
      </c>
      <c r="D16" s="69">
        <v>411627059.51999998</v>
      </c>
      <c r="E16" s="44">
        <v>0.38194794676361715</v>
      </c>
      <c r="F16" s="69">
        <v>396046501.41000003</v>
      </c>
      <c r="G16" s="44">
        <v>0.36749077724107615</v>
      </c>
    </row>
  </sheetData>
  <mergeCells count="1">
    <mergeCell ref="A1:G3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22" sqref="J122"/>
    </sheetView>
  </sheetViews>
  <sheetFormatPr baseColWidth="10" defaultRowHeight="12.75" x14ac:dyDescent="0.2"/>
  <cols>
    <col min="1" max="1" width="56.7109375" bestFit="1" customWidth="1"/>
    <col min="2" max="2" width="18.42578125" bestFit="1" customWidth="1"/>
    <col min="3" max="3" width="18.28515625" bestFit="1" customWidth="1"/>
    <col min="4" max="4" width="14.28515625" bestFit="1" customWidth="1"/>
    <col min="5" max="5" width="21.42578125" bestFit="1" customWidth="1"/>
    <col min="6" max="6" width="12.5703125" bestFit="1" customWidth="1"/>
  </cols>
  <sheetData>
    <row r="1" spans="1:6" x14ac:dyDescent="0.2">
      <c r="A1" s="87" t="s">
        <v>207</v>
      </c>
      <c r="B1" s="88"/>
      <c r="C1" s="88"/>
      <c r="D1" s="88"/>
      <c r="E1" s="88"/>
      <c r="F1" s="89"/>
    </row>
    <row r="2" spans="1:6" x14ac:dyDescent="0.2">
      <c r="A2" s="90"/>
      <c r="B2" s="91"/>
      <c r="C2" s="91"/>
      <c r="D2" s="91"/>
      <c r="E2" s="91"/>
      <c r="F2" s="92"/>
    </row>
    <row r="3" spans="1:6" ht="13.5" thickBot="1" x14ac:dyDescent="0.25">
      <c r="A3" s="93"/>
      <c r="B3" s="94"/>
      <c r="C3" s="94"/>
      <c r="D3" s="94"/>
      <c r="E3" s="94"/>
      <c r="F3" s="95"/>
    </row>
    <row r="5" spans="1:6" x14ac:dyDescent="0.2">
      <c r="A5" s="41" t="s">
        <v>177</v>
      </c>
      <c r="B5" s="85" t="s">
        <v>201</v>
      </c>
      <c r="C5" s="85" t="s">
        <v>202</v>
      </c>
      <c r="D5" s="85" t="s">
        <v>169</v>
      </c>
      <c r="E5" s="85" t="s">
        <v>178</v>
      </c>
      <c r="F5" s="85" t="s">
        <v>185</v>
      </c>
    </row>
    <row r="6" spans="1:6" x14ac:dyDescent="0.2">
      <c r="A6" s="7" t="s">
        <v>2</v>
      </c>
      <c r="B6" s="69">
        <v>209608000</v>
      </c>
      <c r="C6" s="69">
        <v>209608000</v>
      </c>
      <c r="D6" s="8">
        <v>-41428745.160000004</v>
      </c>
      <c r="E6" s="69">
        <v>168179254.84000003</v>
      </c>
      <c r="F6" s="44">
        <v>-0.19764868306553188</v>
      </c>
    </row>
    <row r="7" spans="1:6" x14ac:dyDescent="0.2">
      <c r="A7" s="7" t="s">
        <v>26</v>
      </c>
      <c r="B7" s="69">
        <v>66550000</v>
      </c>
      <c r="C7" s="69">
        <v>66550000</v>
      </c>
      <c r="D7" s="8">
        <v>-12994801.720000001</v>
      </c>
      <c r="E7" s="69">
        <v>53555198.280000001</v>
      </c>
      <c r="F7" s="44">
        <v>-0.19526373734034561</v>
      </c>
    </row>
    <row r="8" spans="1:6" x14ac:dyDescent="0.2">
      <c r="A8" s="7" t="s">
        <v>64</v>
      </c>
      <c r="B8" s="69">
        <v>1800000</v>
      </c>
      <c r="C8" s="69">
        <v>1800000</v>
      </c>
      <c r="D8" s="8">
        <v>-796551.85</v>
      </c>
      <c r="E8" s="69">
        <v>1003448.15</v>
      </c>
      <c r="F8" s="44">
        <v>-0.44252880555555552</v>
      </c>
    </row>
    <row r="9" spans="1:6" x14ac:dyDescent="0.2">
      <c r="A9" s="7" t="s">
        <v>69</v>
      </c>
      <c r="B9" s="69">
        <v>49474200</v>
      </c>
      <c r="C9" s="69">
        <v>49474200</v>
      </c>
      <c r="D9" s="8">
        <v>-12947242.779999999</v>
      </c>
      <c r="E9" s="69">
        <v>36526957.219999999</v>
      </c>
      <c r="F9" s="44">
        <v>-0.26169685977741936</v>
      </c>
    </row>
    <row r="10" spans="1:6" x14ac:dyDescent="0.2">
      <c r="A10" s="7" t="s">
        <v>106</v>
      </c>
      <c r="B10" s="69">
        <v>2739000</v>
      </c>
      <c r="C10" s="69">
        <v>2739000</v>
      </c>
      <c r="D10" s="8">
        <v>-1683491.29</v>
      </c>
      <c r="E10" s="69">
        <v>1055508.71</v>
      </c>
      <c r="F10" s="44">
        <v>-0.61463719970792263</v>
      </c>
    </row>
    <row r="11" spans="1:6" x14ac:dyDescent="0.2">
      <c r="A11" s="7" t="s">
        <v>124</v>
      </c>
      <c r="B11" s="69">
        <v>0</v>
      </c>
      <c r="C11" s="69">
        <v>0</v>
      </c>
      <c r="D11" s="8">
        <v>292313.02</v>
      </c>
      <c r="E11" s="69">
        <v>292313.02</v>
      </c>
      <c r="F11" s="44">
        <v>0</v>
      </c>
    </row>
    <row r="12" spans="1:6" x14ac:dyDescent="0.2">
      <c r="A12" s="7" t="s">
        <v>131</v>
      </c>
      <c r="B12" s="69">
        <v>386476996.88</v>
      </c>
      <c r="C12" s="69">
        <v>386476996.88</v>
      </c>
      <c r="D12" s="8">
        <v>-49180996.780000001</v>
      </c>
      <c r="E12" s="69">
        <v>337296000.09999996</v>
      </c>
      <c r="F12" s="44">
        <v>-0.12725465468070421</v>
      </c>
    </row>
    <row r="13" spans="1:6" x14ac:dyDescent="0.2">
      <c r="A13" s="7" t="s">
        <v>138</v>
      </c>
      <c r="B13" s="69">
        <v>145549191.55000001</v>
      </c>
      <c r="C13" s="69">
        <v>145549191.55000001</v>
      </c>
      <c r="D13" s="8">
        <v>-88994144.969999999</v>
      </c>
      <c r="E13" s="69">
        <v>56555046.579999998</v>
      </c>
      <c r="F13" s="44">
        <v>-0.61143688963348275</v>
      </c>
    </row>
    <row r="14" spans="1:6" x14ac:dyDescent="0.2">
      <c r="A14" s="7" t="s">
        <v>143</v>
      </c>
      <c r="B14" s="69">
        <v>113958210.82000001</v>
      </c>
      <c r="C14" s="69">
        <v>113958210.82000001</v>
      </c>
      <c r="D14" s="8">
        <v>-1163001.7199999997</v>
      </c>
      <c r="E14" s="69">
        <v>112795209.10000001</v>
      </c>
      <c r="F14" s="44">
        <v>-1.0205510525581975E-2</v>
      </c>
    </row>
    <row r="15" spans="1:6" x14ac:dyDescent="0.2">
      <c r="A15" s="7" t="s">
        <v>148</v>
      </c>
      <c r="B15" s="69">
        <v>101549001.61999999</v>
      </c>
      <c r="C15" s="69">
        <v>101549001.61999999</v>
      </c>
      <c r="D15" s="8">
        <v>-39223314.380000003</v>
      </c>
      <c r="E15" s="69">
        <v>62325687.240000002</v>
      </c>
      <c r="F15" s="44">
        <v>-0.38625012313538104</v>
      </c>
    </row>
    <row r="16" spans="1:6" x14ac:dyDescent="0.2">
      <c r="A16" s="7" t="s">
        <v>168</v>
      </c>
      <c r="B16" s="69">
        <v>1077704600.8700001</v>
      </c>
      <c r="C16" s="69">
        <v>1077704600.8700001</v>
      </c>
      <c r="D16" s="8">
        <v>-248119977.63000003</v>
      </c>
      <c r="E16" s="69">
        <v>829584623.24000013</v>
      </c>
      <c r="F16" s="44">
        <v>-0.2302300439561081</v>
      </c>
    </row>
  </sheetData>
  <mergeCells count="1">
    <mergeCell ref="A1:F3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6"/>
  <sheetViews>
    <sheetView topLeftCell="E1" workbookViewId="0">
      <pane ySplit="1" topLeftCell="A111" activePane="bottomLeft" state="frozen"/>
      <selection activeCell="J122" sqref="J122"/>
      <selection pane="bottomLeft" activeCell="J122" sqref="J122"/>
    </sheetView>
  </sheetViews>
  <sheetFormatPr baseColWidth="10" defaultColWidth="9.140625" defaultRowHeight="12.75" x14ac:dyDescent="0.2"/>
  <cols>
    <col min="1" max="1" width="21.140625" customWidth="1"/>
    <col min="2" max="2" width="10" bestFit="1" customWidth="1"/>
    <col min="3" max="3" width="26.140625" customWidth="1"/>
    <col min="4" max="4" width="32.85546875" customWidth="1"/>
    <col min="5" max="5" width="6.140625" customWidth="1"/>
    <col min="6" max="6" width="21.140625" customWidth="1"/>
    <col min="7" max="7" width="18.42578125" style="53" bestFit="1" customWidth="1"/>
    <col min="8" max="8" width="11.85546875" style="53" bestFit="1" customWidth="1"/>
    <col min="9" max="9" width="18.42578125" style="53" bestFit="1" customWidth="1"/>
    <col min="10" max="10" width="15.85546875" style="53" bestFit="1" customWidth="1"/>
    <col min="11" max="11" width="16.42578125" style="53" customWidth="1"/>
    <col min="12" max="12" width="15.140625" style="53" bestFit="1" customWidth="1"/>
    <col min="13" max="13" width="15.140625" style="8" bestFit="1" customWidth="1"/>
    <col min="14" max="14" width="20.140625" style="8" bestFit="1" customWidth="1"/>
    <col min="15" max="15" width="4.42578125" customWidth="1"/>
    <col min="16" max="16" width="11.7109375" bestFit="1" customWidth="1"/>
    <col min="17" max="17" width="12.7109375" bestFit="1" customWidth="1"/>
  </cols>
  <sheetData>
    <row r="1" spans="1:17" ht="38.25" x14ac:dyDescent="0.2">
      <c r="A1" s="1" t="s">
        <v>155</v>
      </c>
      <c r="B1" s="4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70" t="s">
        <v>200</v>
      </c>
      <c r="H1" s="71" t="s">
        <v>162</v>
      </c>
      <c r="I1" s="70" t="s">
        <v>199</v>
      </c>
      <c r="J1" s="71" t="s">
        <v>163</v>
      </c>
      <c r="K1" s="70" t="s">
        <v>170</v>
      </c>
      <c r="L1" s="71" t="s">
        <v>165</v>
      </c>
      <c r="M1" s="72" t="s">
        <v>166</v>
      </c>
      <c r="N1" s="72" t="s">
        <v>167</v>
      </c>
    </row>
    <row r="2" spans="1:17" x14ac:dyDescent="0.2">
      <c r="A2" t="s">
        <v>0</v>
      </c>
      <c r="B2" t="s">
        <v>1</v>
      </c>
      <c r="C2" t="s">
        <v>2</v>
      </c>
      <c r="D2" s="37" t="s">
        <v>3</v>
      </c>
      <c r="E2" t="s">
        <v>4</v>
      </c>
      <c r="F2" t="s">
        <v>5</v>
      </c>
      <c r="G2" s="5">
        <v>28000000</v>
      </c>
      <c r="H2" s="5">
        <v>0</v>
      </c>
      <c r="I2" s="5">
        <v>28000000</v>
      </c>
      <c r="J2" s="5">
        <f>-14504921.83-82045.98</f>
        <v>-14586967.810000001</v>
      </c>
      <c r="K2" s="5">
        <f>+G2+J2</f>
        <v>13413032.189999999</v>
      </c>
      <c r="L2" s="5">
        <v>8539556.3800000008</v>
      </c>
      <c r="M2" s="5">
        <v>8539556.3800000008</v>
      </c>
      <c r="N2" s="5">
        <v>4955521.79</v>
      </c>
    </row>
    <row r="3" spans="1:17" x14ac:dyDescent="0.2">
      <c r="A3" t="s">
        <v>0</v>
      </c>
      <c r="B3" t="s">
        <v>6</v>
      </c>
      <c r="C3" t="s">
        <v>2</v>
      </c>
      <c r="D3" s="37" t="s">
        <v>7</v>
      </c>
      <c r="E3" t="s">
        <v>4</v>
      </c>
      <c r="F3" t="s">
        <v>5</v>
      </c>
      <c r="G3" s="5">
        <v>75000000</v>
      </c>
      <c r="H3" s="5">
        <v>0</v>
      </c>
      <c r="I3" s="5">
        <v>75000000</v>
      </c>
      <c r="J3" s="5">
        <v>-6514696.25</v>
      </c>
      <c r="K3" s="5">
        <v>68485303.75</v>
      </c>
      <c r="L3" s="5">
        <v>49090343.229999997</v>
      </c>
      <c r="M3" s="5">
        <v>49090343.229999997</v>
      </c>
      <c r="N3" s="5">
        <v>19394960.52</v>
      </c>
      <c r="P3" s="8">
        <v>82045.98</v>
      </c>
      <c r="Q3" s="8">
        <f>+G2+J2</f>
        <v>13413032.189999999</v>
      </c>
    </row>
    <row r="4" spans="1:17" x14ac:dyDescent="0.2">
      <c r="A4" t="s">
        <v>0</v>
      </c>
      <c r="B4" t="s">
        <v>8</v>
      </c>
      <c r="C4" t="s">
        <v>2</v>
      </c>
      <c r="D4" t="s">
        <v>9</v>
      </c>
      <c r="E4" t="s">
        <v>4</v>
      </c>
      <c r="F4" t="s">
        <v>5</v>
      </c>
      <c r="G4" s="5">
        <v>3000000</v>
      </c>
      <c r="H4" s="5">
        <v>0</v>
      </c>
      <c r="I4" s="5">
        <v>3000000</v>
      </c>
      <c r="J4" s="5">
        <v>12267.81</v>
      </c>
      <c r="K4" s="5">
        <v>3012267.81</v>
      </c>
      <c r="L4" s="5">
        <v>2357033.4700000002</v>
      </c>
      <c r="M4" s="5">
        <v>2357033.4700000002</v>
      </c>
      <c r="N4" s="5">
        <v>655234.34</v>
      </c>
      <c r="Q4" s="8">
        <f>+G3+J3</f>
        <v>68485303.75</v>
      </c>
    </row>
    <row r="5" spans="1:17" x14ac:dyDescent="0.2">
      <c r="A5" t="s">
        <v>0</v>
      </c>
      <c r="B5" t="s">
        <v>10</v>
      </c>
      <c r="C5" t="s">
        <v>2</v>
      </c>
      <c r="D5" t="s">
        <v>11</v>
      </c>
      <c r="E5" t="s">
        <v>4</v>
      </c>
      <c r="F5" t="s">
        <v>5</v>
      </c>
      <c r="G5" s="5">
        <v>0</v>
      </c>
      <c r="H5" s="5">
        <v>0</v>
      </c>
      <c r="I5" s="5">
        <v>0</v>
      </c>
      <c r="J5" s="5">
        <v>6.8</v>
      </c>
      <c r="K5" s="5">
        <v>6.8</v>
      </c>
      <c r="L5" s="5">
        <v>6.18</v>
      </c>
      <c r="M5" s="5">
        <v>6.18</v>
      </c>
      <c r="N5" s="5">
        <v>0.62</v>
      </c>
    </row>
    <row r="6" spans="1:17" x14ac:dyDescent="0.2">
      <c r="A6" t="s">
        <v>0</v>
      </c>
      <c r="B6" t="s">
        <v>12</v>
      </c>
      <c r="C6" t="s">
        <v>2</v>
      </c>
      <c r="D6" s="37" t="s">
        <v>13</v>
      </c>
      <c r="E6" t="s">
        <v>4</v>
      </c>
      <c r="F6" t="s">
        <v>5</v>
      </c>
      <c r="G6" s="5">
        <v>6600000</v>
      </c>
      <c r="H6" s="5">
        <v>0</v>
      </c>
      <c r="I6" s="5">
        <v>6600000</v>
      </c>
      <c r="J6" s="5">
        <v>-2710405.85</v>
      </c>
      <c r="K6" s="5">
        <v>3889594.15</v>
      </c>
      <c r="L6" s="5">
        <v>2547270</v>
      </c>
      <c r="M6" s="5">
        <v>2547270</v>
      </c>
      <c r="N6" s="5">
        <v>1342324.15</v>
      </c>
    </row>
    <row r="7" spans="1:17" x14ac:dyDescent="0.2">
      <c r="A7" t="s">
        <v>0</v>
      </c>
      <c r="B7" t="s">
        <v>14</v>
      </c>
      <c r="C7" t="s">
        <v>2</v>
      </c>
      <c r="D7" s="37" t="s">
        <v>15</v>
      </c>
      <c r="E7" t="s">
        <v>4</v>
      </c>
      <c r="F7" t="s">
        <v>5</v>
      </c>
      <c r="G7" s="5">
        <v>23000000</v>
      </c>
      <c r="H7" s="5">
        <v>0</v>
      </c>
      <c r="I7" s="5">
        <v>23000000</v>
      </c>
      <c r="J7" s="5">
        <v>-14804390.960000001</v>
      </c>
      <c r="K7" s="5">
        <v>8195609.04</v>
      </c>
      <c r="L7" s="5">
        <v>7780505.6299999999</v>
      </c>
      <c r="M7" s="5">
        <v>7780505.6299999999</v>
      </c>
      <c r="N7" s="5">
        <v>415103.41</v>
      </c>
    </row>
    <row r="8" spans="1:17" x14ac:dyDescent="0.2">
      <c r="A8" t="s">
        <v>0</v>
      </c>
      <c r="B8" t="s">
        <v>16</v>
      </c>
      <c r="C8" t="s">
        <v>2</v>
      </c>
      <c r="D8" t="s">
        <v>17</v>
      </c>
      <c r="E8" t="s">
        <v>4</v>
      </c>
      <c r="F8" t="s">
        <v>5</v>
      </c>
      <c r="G8" s="5">
        <v>31000000</v>
      </c>
      <c r="H8" s="5">
        <v>0</v>
      </c>
      <c r="I8" s="5">
        <v>31000000</v>
      </c>
      <c r="J8" s="5">
        <v>1022735.46</v>
      </c>
      <c r="K8" s="5">
        <v>32022735.460000001</v>
      </c>
      <c r="L8" s="5">
        <v>28519144.170000002</v>
      </c>
      <c r="M8" s="5">
        <v>28519144.170000002</v>
      </c>
      <c r="N8" s="5">
        <v>3503591.29</v>
      </c>
    </row>
    <row r="9" spans="1:17" x14ac:dyDescent="0.2">
      <c r="A9" t="s">
        <v>0</v>
      </c>
      <c r="B9" t="s">
        <v>18</v>
      </c>
      <c r="C9" t="s">
        <v>2</v>
      </c>
      <c r="D9" s="37" t="s">
        <v>19</v>
      </c>
      <c r="E9" t="s">
        <v>4</v>
      </c>
      <c r="F9" t="s">
        <v>5</v>
      </c>
      <c r="G9" s="5">
        <v>3000000</v>
      </c>
      <c r="H9" s="5">
        <v>0</v>
      </c>
      <c r="I9" s="5">
        <v>3000000</v>
      </c>
      <c r="J9" s="5">
        <v>-1894365.97</v>
      </c>
      <c r="K9" s="5">
        <v>1105634.03</v>
      </c>
      <c r="L9" s="5">
        <v>702253.86</v>
      </c>
      <c r="M9" s="5">
        <v>702253.86</v>
      </c>
      <c r="N9" s="5">
        <v>403380.17</v>
      </c>
    </row>
    <row r="10" spans="1:17" x14ac:dyDescent="0.2">
      <c r="A10" t="s">
        <v>0</v>
      </c>
      <c r="B10" t="s">
        <v>20</v>
      </c>
      <c r="C10" t="s">
        <v>2</v>
      </c>
      <c r="D10" s="37" t="s">
        <v>21</v>
      </c>
      <c r="E10" t="s">
        <v>4</v>
      </c>
      <c r="F10" t="s">
        <v>5</v>
      </c>
      <c r="G10" s="5">
        <v>40000000</v>
      </c>
      <c r="H10" s="5">
        <v>0</v>
      </c>
      <c r="I10" s="5">
        <v>40000000</v>
      </c>
      <c r="J10" s="5">
        <v>-1966215.39</v>
      </c>
      <c r="K10" s="5">
        <v>38033784.609999999</v>
      </c>
      <c r="L10" s="5">
        <v>33351778.510000002</v>
      </c>
      <c r="M10" s="5">
        <v>33351778.510000002</v>
      </c>
      <c r="N10" s="5">
        <v>4682006.0999999996</v>
      </c>
    </row>
    <row r="11" spans="1:17" x14ac:dyDescent="0.2">
      <c r="A11" t="s">
        <v>0</v>
      </c>
      <c r="B11" t="s">
        <v>22</v>
      </c>
      <c r="C11" t="s">
        <v>2</v>
      </c>
      <c r="D11" t="s">
        <v>23</v>
      </c>
      <c r="E11" t="s">
        <v>4</v>
      </c>
      <c r="F11" t="s">
        <v>5</v>
      </c>
      <c r="G11" s="5">
        <v>8000</v>
      </c>
      <c r="H11" s="5">
        <v>0</v>
      </c>
      <c r="I11" s="5">
        <v>8000</v>
      </c>
      <c r="J11" s="5">
        <v>13287</v>
      </c>
      <c r="K11" s="5">
        <v>21287</v>
      </c>
      <c r="L11" s="5">
        <v>21286.799999999999</v>
      </c>
      <c r="M11" s="5">
        <v>21286.799999999999</v>
      </c>
      <c r="N11" s="5">
        <v>0.2</v>
      </c>
    </row>
    <row r="12" spans="1:17" x14ac:dyDescent="0.2">
      <c r="A12" t="s">
        <v>24</v>
      </c>
      <c r="B12" t="s">
        <v>25</v>
      </c>
      <c r="C12" t="s">
        <v>26</v>
      </c>
      <c r="D12" t="s">
        <v>27</v>
      </c>
      <c r="E12" t="s">
        <v>4</v>
      </c>
      <c r="F12" t="s">
        <v>5</v>
      </c>
      <c r="G12" s="5">
        <v>0</v>
      </c>
      <c r="H12" s="5">
        <v>0</v>
      </c>
      <c r="I12" s="5">
        <v>0</v>
      </c>
      <c r="J12" s="5">
        <v>4200</v>
      </c>
      <c r="K12" s="5">
        <v>4200</v>
      </c>
      <c r="L12" s="5">
        <v>4180</v>
      </c>
      <c r="M12" s="5">
        <v>4180</v>
      </c>
      <c r="N12" s="5">
        <v>20</v>
      </c>
    </row>
    <row r="13" spans="1:17" x14ac:dyDescent="0.2">
      <c r="A13" t="s">
        <v>0</v>
      </c>
      <c r="B13" t="s">
        <v>25</v>
      </c>
      <c r="C13" t="s">
        <v>26</v>
      </c>
      <c r="D13" s="37" t="s">
        <v>27</v>
      </c>
      <c r="E13" t="s">
        <v>4</v>
      </c>
      <c r="F13" t="s">
        <v>5</v>
      </c>
      <c r="G13" s="5">
        <v>570000</v>
      </c>
      <c r="H13" s="5">
        <v>0</v>
      </c>
      <c r="I13" s="5">
        <v>570000</v>
      </c>
      <c r="J13" s="5">
        <v>-339780.98</v>
      </c>
      <c r="K13" s="5">
        <v>230219.02</v>
      </c>
      <c r="L13" s="5">
        <v>120636.13</v>
      </c>
      <c r="M13" s="5">
        <v>120636.13</v>
      </c>
      <c r="N13" s="5">
        <v>109582.89</v>
      </c>
    </row>
    <row r="14" spans="1:17" x14ac:dyDescent="0.2">
      <c r="A14" t="s">
        <v>28</v>
      </c>
      <c r="B14" t="s">
        <v>29</v>
      </c>
      <c r="C14" t="s">
        <v>26</v>
      </c>
      <c r="D14" t="s">
        <v>30</v>
      </c>
      <c r="E14" t="s">
        <v>4</v>
      </c>
      <c r="F14" t="s">
        <v>5</v>
      </c>
      <c r="G14" s="5">
        <v>0</v>
      </c>
      <c r="H14" s="5">
        <v>0</v>
      </c>
      <c r="I14" s="5">
        <v>0</v>
      </c>
      <c r="J14" s="5">
        <v>860000</v>
      </c>
      <c r="K14" s="5">
        <v>860000</v>
      </c>
      <c r="L14" s="5">
        <v>982516.11</v>
      </c>
      <c r="M14" s="5">
        <v>982516.11</v>
      </c>
      <c r="N14" s="5">
        <v>-122516.11</v>
      </c>
    </row>
    <row r="15" spans="1:17" x14ac:dyDescent="0.2">
      <c r="A15" t="s">
        <v>0</v>
      </c>
      <c r="B15" t="s">
        <v>29</v>
      </c>
      <c r="C15" t="s">
        <v>26</v>
      </c>
      <c r="D15" s="37" t="s">
        <v>30</v>
      </c>
      <c r="E15" t="s">
        <v>4</v>
      </c>
      <c r="F15" t="s">
        <v>5</v>
      </c>
      <c r="G15" s="5">
        <v>1100000</v>
      </c>
      <c r="H15" s="5">
        <v>0</v>
      </c>
      <c r="I15" s="5">
        <v>1100000</v>
      </c>
      <c r="J15" s="5">
        <v>-951117.64</v>
      </c>
      <c r="K15" s="5">
        <v>148882.35999999999</v>
      </c>
      <c r="L15" s="5">
        <v>23580.93</v>
      </c>
      <c r="M15" s="5">
        <v>23580.93</v>
      </c>
      <c r="N15" s="5">
        <v>125301.43</v>
      </c>
    </row>
    <row r="16" spans="1:17" x14ac:dyDescent="0.2">
      <c r="A16" t="s">
        <v>0</v>
      </c>
      <c r="B16" t="s">
        <v>31</v>
      </c>
      <c r="C16" t="s">
        <v>26</v>
      </c>
      <c r="D16" s="37" t="s">
        <v>32</v>
      </c>
      <c r="E16" t="s">
        <v>4</v>
      </c>
      <c r="F16" t="s">
        <v>5</v>
      </c>
      <c r="G16" s="5">
        <v>5000</v>
      </c>
      <c r="H16" s="5">
        <v>0</v>
      </c>
      <c r="I16" s="5">
        <v>5000</v>
      </c>
      <c r="J16" s="5">
        <v>-3500</v>
      </c>
      <c r="K16" s="5">
        <v>1500</v>
      </c>
      <c r="L16" s="5">
        <v>1658.41</v>
      </c>
      <c r="M16" s="5">
        <v>1658.41</v>
      </c>
      <c r="N16" s="5">
        <v>-158.41</v>
      </c>
    </row>
    <row r="17" spans="1:14" x14ac:dyDescent="0.2">
      <c r="A17" t="s">
        <v>28</v>
      </c>
      <c r="B17" t="s">
        <v>33</v>
      </c>
      <c r="C17" t="s">
        <v>26</v>
      </c>
      <c r="D17" t="s">
        <v>34</v>
      </c>
      <c r="E17" t="s">
        <v>4</v>
      </c>
      <c r="F17" t="s">
        <v>5</v>
      </c>
      <c r="G17" s="5">
        <v>0</v>
      </c>
      <c r="H17" s="5">
        <v>0</v>
      </c>
      <c r="I17" s="5">
        <v>0</v>
      </c>
      <c r="J17" s="5">
        <v>19000</v>
      </c>
      <c r="K17" s="5">
        <v>19000</v>
      </c>
      <c r="L17" s="5">
        <v>19465</v>
      </c>
      <c r="M17" s="5">
        <v>19465</v>
      </c>
      <c r="N17" s="5">
        <v>-465</v>
      </c>
    </row>
    <row r="18" spans="1:14" x14ac:dyDescent="0.2">
      <c r="A18" t="s">
        <v>0</v>
      </c>
      <c r="B18" t="s">
        <v>33</v>
      </c>
      <c r="C18" t="s">
        <v>26</v>
      </c>
      <c r="D18" s="37" t="s">
        <v>34</v>
      </c>
      <c r="E18" t="s">
        <v>4</v>
      </c>
      <c r="F18" t="s">
        <v>5</v>
      </c>
      <c r="G18" s="5">
        <v>14500000</v>
      </c>
      <c r="H18" s="5">
        <v>0</v>
      </c>
      <c r="I18" s="5">
        <v>14500000</v>
      </c>
      <c r="J18" s="5">
        <v>-7097658.7400000002</v>
      </c>
      <c r="K18" s="5">
        <v>7402341.2599999998</v>
      </c>
      <c r="L18" s="5">
        <v>4428270.99</v>
      </c>
      <c r="M18" s="5">
        <v>4428270.99</v>
      </c>
      <c r="N18" s="5">
        <v>2974070.27</v>
      </c>
    </row>
    <row r="19" spans="1:14" x14ac:dyDescent="0.2">
      <c r="A19" t="s">
        <v>0</v>
      </c>
      <c r="B19" t="s">
        <v>35</v>
      </c>
      <c r="C19" t="s">
        <v>26</v>
      </c>
      <c r="D19" t="s">
        <v>36</v>
      </c>
      <c r="E19" t="s">
        <v>4</v>
      </c>
      <c r="F19" t="s">
        <v>5</v>
      </c>
      <c r="G19" s="5">
        <v>0</v>
      </c>
      <c r="H19" s="5">
        <v>0</v>
      </c>
      <c r="I19" s="5">
        <v>0</v>
      </c>
      <c r="J19" s="5">
        <v>348.08</v>
      </c>
      <c r="K19" s="5">
        <v>348.08</v>
      </c>
      <c r="L19" s="5">
        <v>62.23</v>
      </c>
      <c r="M19" s="5">
        <v>62.23</v>
      </c>
      <c r="N19" s="5">
        <v>285.85000000000002</v>
      </c>
    </row>
    <row r="20" spans="1:14" x14ac:dyDescent="0.2">
      <c r="A20" t="s">
        <v>28</v>
      </c>
      <c r="B20" t="s">
        <v>37</v>
      </c>
      <c r="C20" t="s">
        <v>26</v>
      </c>
      <c r="D20" t="s">
        <v>38</v>
      </c>
      <c r="E20" t="s">
        <v>4</v>
      </c>
      <c r="F20" t="s">
        <v>5</v>
      </c>
      <c r="G20" s="5">
        <v>0</v>
      </c>
      <c r="H20" s="5">
        <v>0</v>
      </c>
      <c r="I20" s="5">
        <v>0</v>
      </c>
      <c r="J20" s="5">
        <v>235000</v>
      </c>
      <c r="K20" s="5">
        <v>235000</v>
      </c>
      <c r="L20" s="5">
        <v>320023</v>
      </c>
      <c r="M20" s="5">
        <v>320023</v>
      </c>
      <c r="N20" s="5">
        <v>-85023</v>
      </c>
    </row>
    <row r="21" spans="1:14" x14ac:dyDescent="0.2">
      <c r="A21" t="s">
        <v>0</v>
      </c>
      <c r="B21" t="s">
        <v>37</v>
      </c>
      <c r="C21" t="s">
        <v>26</v>
      </c>
      <c r="D21" s="37" t="s">
        <v>38</v>
      </c>
      <c r="E21" t="s">
        <v>4</v>
      </c>
      <c r="F21" t="s">
        <v>5</v>
      </c>
      <c r="G21" s="5">
        <v>1500000</v>
      </c>
      <c r="H21" s="5">
        <v>0</v>
      </c>
      <c r="I21" s="5">
        <v>1500000</v>
      </c>
      <c r="J21" s="5">
        <v>-1335000</v>
      </c>
      <c r="K21" s="5">
        <v>165000</v>
      </c>
      <c r="L21" s="5">
        <v>0</v>
      </c>
      <c r="M21" s="5">
        <v>0</v>
      </c>
      <c r="N21" s="5">
        <v>165000</v>
      </c>
    </row>
    <row r="22" spans="1:14" x14ac:dyDescent="0.2">
      <c r="A22" t="s">
        <v>28</v>
      </c>
      <c r="B22" t="s">
        <v>39</v>
      </c>
      <c r="C22" t="s">
        <v>26</v>
      </c>
      <c r="D22" t="s">
        <v>40</v>
      </c>
      <c r="E22" t="s">
        <v>4</v>
      </c>
      <c r="F22" t="s">
        <v>5</v>
      </c>
      <c r="G22" s="5">
        <v>0</v>
      </c>
      <c r="H22" s="5">
        <v>0</v>
      </c>
      <c r="I22" s="5">
        <v>0</v>
      </c>
      <c r="J22" s="5">
        <v>86000</v>
      </c>
      <c r="K22" s="5">
        <v>86000</v>
      </c>
      <c r="L22" s="5">
        <v>98464</v>
      </c>
      <c r="M22" s="5">
        <v>98464</v>
      </c>
      <c r="N22" s="5">
        <v>-12464</v>
      </c>
    </row>
    <row r="23" spans="1:14" x14ac:dyDescent="0.2">
      <c r="A23" t="s">
        <v>0</v>
      </c>
      <c r="B23" t="s">
        <v>39</v>
      </c>
      <c r="C23" t="s">
        <v>26</v>
      </c>
      <c r="D23" s="37" t="s">
        <v>40</v>
      </c>
      <c r="E23" t="s">
        <v>4</v>
      </c>
      <c r="F23" t="s">
        <v>5</v>
      </c>
      <c r="G23" s="5">
        <v>700000</v>
      </c>
      <c r="H23" s="5">
        <v>0</v>
      </c>
      <c r="I23" s="5">
        <v>700000</v>
      </c>
      <c r="J23" s="5">
        <v>-585555</v>
      </c>
      <c r="K23" s="5">
        <v>114445</v>
      </c>
      <c r="L23" s="5">
        <v>25704.799999999999</v>
      </c>
      <c r="M23" s="5">
        <v>25704.799999999999</v>
      </c>
      <c r="N23" s="5">
        <v>88740.2</v>
      </c>
    </row>
    <row r="24" spans="1:14" x14ac:dyDescent="0.2">
      <c r="A24" t="s">
        <v>0</v>
      </c>
      <c r="B24" t="s">
        <v>41</v>
      </c>
      <c r="C24" t="s">
        <v>26</v>
      </c>
      <c r="D24" t="s">
        <v>42</v>
      </c>
      <c r="E24" t="s">
        <v>4</v>
      </c>
      <c r="F24" t="s">
        <v>5</v>
      </c>
      <c r="G24" s="5">
        <v>0</v>
      </c>
      <c r="H24" s="5">
        <v>0</v>
      </c>
      <c r="I24" s="5">
        <v>0</v>
      </c>
      <c r="J24" s="5">
        <v>4434.5600000000004</v>
      </c>
      <c r="K24" s="5">
        <v>4434.5600000000004</v>
      </c>
      <c r="L24" s="5">
        <v>540.98</v>
      </c>
      <c r="M24" s="5">
        <v>540.98</v>
      </c>
      <c r="N24" s="5">
        <v>3893.58</v>
      </c>
    </row>
    <row r="25" spans="1:14" x14ac:dyDescent="0.2">
      <c r="A25" t="s">
        <v>0</v>
      </c>
      <c r="B25" t="s">
        <v>43</v>
      </c>
      <c r="C25" t="s">
        <v>26</v>
      </c>
      <c r="D25" s="37" t="s">
        <v>44</v>
      </c>
      <c r="E25" t="s">
        <v>4</v>
      </c>
      <c r="F25" t="s">
        <v>5</v>
      </c>
      <c r="G25" s="5">
        <v>1400000</v>
      </c>
      <c r="H25" s="5">
        <v>0</v>
      </c>
      <c r="I25" s="5">
        <v>1400000</v>
      </c>
      <c r="J25" s="5">
        <v>-843843.65</v>
      </c>
      <c r="K25" s="5">
        <v>556156.35</v>
      </c>
      <c r="L25" s="5">
        <v>625289.65</v>
      </c>
      <c r="M25" s="5">
        <v>625289.65</v>
      </c>
      <c r="N25" s="5">
        <v>-69133.3</v>
      </c>
    </row>
    <row r="26" spans="1:14" x14ac:dyDescent="0.2">
      <c r="A26" t="s">
        <v>0</v>
      </c>
      <c r="B26" t="s">
        <v>45</v>
      </c>
      <c r="C26" t="s">
        <v>26</v>
      </c>
      <c r="D26" t="s">
        <v>46</v>
      </c>
      <c r="E26" t="s">
        <v>4</v>
      </c>
      <c r="F26" t="s">
        <v>5</v>
      </c>
      <c r="G26" s="5">
        <v>20000</v>
      </c>
      <c r="H26" s="5">
        <v>0</v>
      </c>
      <c r="I26" s="5">
        <v>20000</v>
      </c>
      <c r="J26" s="5">
        <v>1980</v>
      </c>
      <c r="K26" s="5">
        <v>21980</v>
      </c>
      <c r="L26" s="5">
        <v>20979.599999999999</v>
      </c>
      <c r="M26" s="5">
        <v>20979.599999999999</v>
      </c>
      <c r="N26" s="5">
        <v>1000.4</v>
      </c>
    </row>
    <row r="27" spans="1:14" x14ac:dyDescent="0.2">
      <c r="A27" t="s">
        <v>0</v>
      </c>
      <c r="B27" t="s">
        <v>47</v>
      </c>
      <c r="C27" t="s">
        <v>26</v>
      </c>
      <c r="D27" s="37" t="s">
        <v>48</v>
      </c>
      <c r="E27" t="s">
        <v>4</v>
      </c>
      <c r="F27" t="s">
        <v>5</v>
      </c>
      <c r="G27" s="5">
        <v>15500000</v>
      </c>
      <c r="H27" s="5">
        <v>0</v>
      </c>
      <c r="I27" s="5">
        <v>15500000</v>
      </c>
      <c r="J27" s="5">
        <v>-61059.03</v>
      </c>
      <c r="K27" s="5">
        <v>15438940.970000001</v>
      </c>
      <c r="L27" s="5">
        <v>13063605.130000001</v>
      </c>
      <c r="M27" s="5">
        <v>13063605.130000001</v>
      </c>
      <c r="N27" s="5">
        <v>2375335.84</v>
      </c>
    </row>
    <row r="28" spans="1:14" x14ac:dyDescent="0.2">
      <c r="A28" t="s">
        <v>28</v>
      </c>
      <c r="B28" t="s">
        <v>47</v>
      </c>
      <c r="C28" t="s">
        <v>26</v>
      </c>
      <c r="D28" t="s">
        <v>48</v>
      </c>
      <c r="E28" t="s">
        <v>4</v>
      </c>
      <c r="F28" t="s">
        <v>5</v>
      </c>
      <c r="G28" s="5">
        <v>0</v>
      </c>
      <c r="H28" s="5">
        <v>0</v>
      </c>
      <c r="I28" s="5">
        <v>0</v>
      </c>
      <c r="J28" s="5">
        <v>118000</v>
      </c>
      <c r="K28" s="5">
        <v>118000</v>
      </c>
      <c r="L28" s="5">
        <v>147096.59</v>
      </c>
      <c r="M28" s="5">
        <v>147096.59</v>
      </c>
      <c r="N28" s="5">
        <v>-29096.59</v>
      </c>
    </row>
    <row r="29" spans="1:14" x14ac:dyDescent="0.2">
      <c r="A29" t="s">
        <v>0</v>
      </c>
      <c r="B29" t="s">
        <v>49</v>
      </c>
      <c r="C29" t="s">
        <v>26</v>
      </c>
      <c r="D29" t="s">
        <v>50</v>
      </c>
      <c r="E29" t="s">
        <v>4</v>
      </c>
      <c r="F29" t="s">
        <v>5</v>
      </c>
      <c r="G29" s="5">
        <v>5000</v>
      </c>
      <c r="H29" s="5">
        <v>0</v>
      </c>
      <c r="I29" s="5">
        <v>5000</v>
      </c>
      <c r="J29" s="5">
        <v>6829.6</v>
      </c>
      <c r="K29" s="5">
        <v>11829.6</v>
      </c>
      <c r="L29" s="5">
        <v>10800</v>
      </c>
      <c r="M29" s="5">
        <v>10800</v>
      </c>
      <c r="N29" s="5">
        <v>1029.5999999999999</v>
      </c>
    </row>
    <row r="30" spans="1:14" x14ac:dyDescent="0.2">
      <c r="A30" t="s">
        <v>0</v>
      </c>
      <c r="B30" t="s">
        <v>51</v>
      </c>
      <c r="C30" t="s">
        <v>26</v>
      </c>
      <c r="D30" t="s">
        <v>52</v>
      </c>
      <c r="E30" t="s">
        <v>4</v>
      </c>
      <c r="F30" t="s">
        <v>5</v>
      </c>
      <c r="G30" s="5">
        <v>250000</v>
      </c>
      <c r="H30" s="5">
        <v>0</v>
      </c>
      <c r="I30" s="5">
        <v>250000</v>
      </c>
      <c r="J30" s="5">
        <v>53373.91</v>
      </c>
      <c r="K30" s="5">
        <v>303373.90999999997</v>
      </c>
      <c r="L30" s="5">
        <v>252890.34</v>
      </c>
      <c r="M30" s="5">
        <v>252890.34</v>
      </c>
      <c r="N30" s="5">
        <v>50483.57</v>
      </c>
    </row>
    <row r="31" spans="1:14" x14ac:dyDescent="0.2">
      <c r="A31" t="s">
        <v>0</v>
      </c>
      <c r="B31" t="s">
        <v>53</v>
      </c>
      <c r="C31" t="s">
        <v>26</v>
      </c>
      <c r="D31" t="s">
        <v>54</v>
      </c>
      <c r="E31" t="s">
        <v>4</v>
      </c>
      <c r="F31" t="s">
        <v>5</v>
      </c>
      <c r="G31" s="5">
        <v>0</v>
      </c>
      <c r="H31" s="5">
        <v>0</v>
      </c>
      <c r="I31" s="5">
        <v>0</v>
      </c>
      <c r="J31" s="5">
        <v>600000</v>
      </c>
      <c r="K31" s="5">
        <v>600000</v>
      </c>
      <c r="L31" s="5">
        <v>579715.49</v>
      </c>
      <c r="M31" s="5">
        <v>579715.49</v>
      </c>
      <c r="N31" s="5">
        <v>20284.509999999998</v>
      </c>
    </row>
    <row r="32" spans="1:14" x14ac:dyDescent="0.2">
      <c r="A32" t="s">
        <v>0</v>
      </c>
      <c r="B32" t="s">
        <v>55</v>
      </c>
      <c r="C32" t="s">
        <v>26</v>
      </c>
      <c r="D32" t="s">
        <v>56</v>
      </c>
      <c r="E32" t="s">
        <v>4</v>
      </c>
      <c r="F32" t="s">
        <v>5</v>
      </c>
      <c r="G32" s="5">
        <v>0</v>
      </c>
      <c r="H32" s="5">
        <v>0</v>
      </c>
      <c r="I32" s="5">
        <v>0</v>
      </c>
      <c r="J32" s="5">
        <v>771.53</v>
      </c>
      <c r="K32" s="5">
        <v>771.53</v>
      </c>
      <c r="L32" s="5">
        <v>601.98</v>
      </c>
      <c r="M32" s="5">
        <v>601.98</v>
      </c>
      <c r="N32" s="5">
        <v>169.55</v>
      </c>
    </row>
    <row r="33" spans="1:14" x14ac:dyDescent="0.2">
      <c r="A33" t="s">
        <v>0</v>
      </c>
      <c r="B33" t="s">
        <v>57</v>
      </c>
      <c r="C33" t="s">
        <v>26</v>
      </c>
      <c r="D33" t="s">
        <v>58</v>
      </c>
      <c r="E33" t="s">
        <v>4</v>
      </c>
      <c r="F33" t="s">
        <v>5</v>
      </c>
      <c r="G33" s="5">
        <v>0</v>
      </c>
      <c r="H33" s="5">
        <v>0</v>
      </c>
      <c r="I33" s="5">
        <v>0</v>
      </c>
      <c r="J33" s="5">
        <v>210.07</v>
      </c>
      <c r="K33" s="5">
        <v>210.07</v>
      </c>
      <c r="L33" s="5">
        <v>200.43</v>
      </c>
      <c r="M33" s="5">
        <v>200.43</v>
      </c>
      <c r="N33" s="5">
        <v>9.64</v>
      </c>
    </row>
    <row r="34" spans="1:14" x14ac:dyDescent="0.2">
      <c r="A34" t="s">
        <v>0</v>
      </c>
      <c r="B34" t="s">
        <v>59</v>
      </c>
      <c r="C34" t="s">
        <v>26</v>
      </c>
      <c r="D34" t="s">
        <v>60</v>
      </c>
      <c r="E34" t="s">
        <v>4</v>
      </c>
      <c r="F34" t="s">
        <v>5</v>
      </c>
      <c r="G34" s="5">
        <v>0</v>
      </c>
      <c r="H34" s="5">
        <v>0</v>
      </c>
      <c r="I34" s="5">
        <v>0</v>
      </c>
      <c r="J34" s="5">
        <v>12620.05</v>
      </c>
      <c r="K34" s="5">
        <v>12620.05</v>
      </c>
      <c r="L34" s="5">
        <v>2223.46</v>
      </c>
      <c r="M34" s="5">
        <v>2223.46</v>
      </c>
      <c r="N34" s="5">
        <v>10396.59</v>
      </c>
    </row>
    <row r="35" spans="1:14" x14ac:dyDescent="0.2">
      <c r="A35" t="s">
        <v>0</v>
      </c>
      <c r="B35" t="s">
        <v>61</v>
      </c>
      <c r="C35" t="s">
        <v>26</v>
      </c>
      <c r="D35" s="37" t="s">
        <v>62</v>
      </c>
      <c r="E35" t="s">
        <v>4</v>
      </c>
      <c r="F35" t="s">
        <v>5</v>
      </c>
      <c r="G35" s="5">
        <v>31000000</v>
      </c>
      <c r="H35" s="5">
        <v>0</v>
      </c>
      <c r="I35" s="5">
        <v>31000000</v>
      </c>
      <c r="J35" s="5">
        <v>-3780054.48</v>
      </c>
      <c r="K35" s="5">
        <v>27219945.52</v>
      </c>
      <c r="L35" s="5">
        <v>20940831.77</v>
      </c>
      <c r="M35" s="5">
        <v>20940831.77</v>
      </c>
      <c r="N35" s="5">
        <v>6279113.75</v>
      </c>
    </row>
    <row r="36" spans="1:14" x14ac:dyDescent="0.2">
      <c r="A36" t="s">
        <v>0</v>
      </c>
      <c r="B36" t="s">
        <v>63</v>
      </c>
      <c r="C36" t="s">
        <v>64</v>
      </c>
      <c r="D36" s="37" t="s">
        <v>65</v>
      </c>
      <c r="E36" t="s">
        <v>4</v>
      </c>
      <c r="F36" t="s">
        <v>5</v>
      </c>
      <c r="G36" s="5">
        <v>1800000</v>
      </c>
      <c r="H36" s="5">
        <v>0</v>
      </c>
      <c r="I36" s="5">
        <v>1800000</v>
      </c>
      <c r="J36" s="5">
        <v>-796553.85</v>
      </c>
      <c r="K36" s="5">
        <v>1003446.15</v>
      </c>
      <c r="L36" s="5">
        <v>757833.12</v>
      </c>
      <c r="M36" s="5">
        <v>757833.12</v>
      </c>
      <c r="N36" s="5">
        <v>245613.03</v>
      </c>
    </row>
    <row r="37" spans="1:14" x14ac:dyDescent="0.2">
      <c r="A37" t="s">
        <v>0</v>
      </c>
      <c r="B37" t="s">
        <v>66</v>
      </c>
      <c r="C37" t="s">
        <v>64</v>
      </c>
      <c r="D37" t="s">
        <v>67</v>
      </c>
      <c r="E37" t="s">
        <v>4</v>
      </c>
      <c r="F37" t="s">
        <v>5</v>
      </c>
      <c r="G37" s="5">
        <v>0</v>
      </c>
      <c r="H37" s="5">
        <v>0</v>
      </c>
      <c r="I37" s="5">
        <v>0</v>
      </c>
      <c r="J37" s="5">
        <v>2</v>
      </c>
      <c r="K37" s="5">
        <v>2</v>
      </c>
      <c r="L37" s="5">
        <v>1.5</v>
      </c>
      <c r="M37" s="5">
        <v>1.5</v>
      </c>
      <c r="N37" s="5">
        <v>0.5</v>
      </c>
    </row>
    <row r="38" spans="1:14" x14ac:dyDescent="0.2">
      <c r="A38" t="s">
        <v>0</v>
      </c>
      <c r="B38" t="s">
        <v>68</v>
      </c>
      <c r="C38" s="37" t="s">
        <v>69</v>
      </c>
      <c r="D38" t="s">
        <v>70</v>
      </c>
      <c r="E38" t="s">
        <v>4</v>
      </c>
      <c r="F38" t="s">
        <v>5</v>
      </c>
      <c r="G38" s="5">
        <v>300000</v>
      </c>
      <c r="H38" s="5">
        <v>0</v>
      </c>
      <c r="I38" s="5">
        <v>300000</v>
      </c>
      <c r="J38" s="5">
        <v>0</v>
      </c>
      <c r="K38" s="5">
        <v>300000</v>
      </c>
      <c r="L38" s="5">
        <v>0</v>
      </c>
      <c r="M38" s="5">
        <v>0</v>
      </c>
      <c r="N38" s="5">
        <v>300000</v>
      </c>
    </row>
    <row r="39" spans="1:14" x14ac:dyDescent="0.2">
      <c r="A39" t="s">
        <v>0</v>
      </c>
      <c r="B39" t="s">
        <v>71</v>
      </c>
      <c r="C39" t="s">
        <v>69</v>
      </c>
      <c r="D39" t="s">
        <v>72</v>
      </c>
      <c r="E39" t="s">
        <v>4</v>
      </c>
      <c r="F39" t="s">
        <v>5</v>
      </c>
      <c r="G39" s="5">
        <v>200</v>
      </c>
      <c r="H39" s="5">
        <v>0</v>
      </c>
      <c r="I39" s="5">
        <v>200</v>
      </c>
      <c r="J39" s="5">
        <v>2706.72</v>
      </c>
      <c r="K39" s="5">
        <v>2906.72</v>
      </c>
      <c r="L39" s="5">
        <v>180.37</v>
      </c>
      <c r="M39" s="5">
        <v>180.37</v>
      </c>
      <c r="N39" s="5">
        <v>2726.35</v>
      </c>
    </row>
    <row r="40" spans="1:14" x14ac:dyDescent="0.2">
      <c r="A40" t="s">
        <v>73</v>
      </c>
      <c r="B40" t="s">
        <v>74</v>
      </c>
      <c r="C40" t="s">
        <v>69</v>
      </c>
      <c r="D40" t="s">
        <v>75</v>
      </c>
      <c r="E40" t="s">
        <v>4</v>
      </c>
      <c r="F40" t="s">
        <v>5</v>
      </c>
      <c r="G40" s="5">
        <v>0</v>
      </c>
      <c r="H40" s="5">
        <v>0</v>
      </c>
      <c r="I40" s="5">
        <v>0</v>
      </c>
      <c r="J40" s="5">
        <v>12500</v>
      </c>
      <c r="K40" s="5">
        <v>12500</v>
      </c>
      <c r="L40" s="5">
        <v>12284.87</v>
      </c>
      <c r="M40" s="5">
        <v>134.06</v>
      </c>
      <c r="N40" s="5">
        <v>215.13</v>
      </c>
    </row>
    <row r="41" spans="1:14" x14ac:dyDescent="0.2">
      <c r="A41" t="s">
        <v>0</v>
      </c>
      <c r="B41" t="s">
        <v>74</v>
      </c>
      <c r="C41" t="s">
        <v>69</v>
      </c>
      <c r="D41" s="37" t="s">
        <v>75</v>
      </c>
      <c r="E41" t="s">
        <v>4</v>
      </c>
      <c r="F41" t="s">
        <v>5</v>
      </c>
      <c r="G41" s="5">
        <v>92000</v>
      </c>
      <c r="H41" s="5">
        <v>0</v>
      </c>
      <c r="I41" s="5">
        <v>92000</v>
      </c>
      <c r="J41" s="5">
        <v>-74823.28</v>
      </c>
      <c r="K41" s="5">
        <v>17176.72</v>
      </c>
      <c r="L41" s="5">
        <v>16716.29</v>
      </c>
      <c r="M41" s="5">
        <v>16716.29</v>
      </c>
      <c r="N41" s="5">
        <v>460.43</v>
      </c>
    </row>
    <row r="42" spans="1:14" x14ac:dyDescent="0.2">
      <c r="A42" t="s">
        <v>76</v>
      </c>
      <c r="B42" t="s">
        <v>74</v>
      </c>
      <c r="C42" t="s">
        <v>69</v>
      </c>
      <c r="D42" t="s">
        <v>75</v>
      </c>
      <c r="E42" t="s">
        <v>4</v>
      </c>
      <c r="F42" t="s">
        <v>5</v>
      </c>
      <c r="G42" s="5">
        <v>0</v>
      </c>
      <c r="H42" s="5">
        <v>0</v>
      </c>
      <c r="I42" s="5">
        <v>0</v>
      </c>
      <c r="J42" s="5">
        <v>1100</v>
      </c>
      <c r="K42" s="5">
        <v>1100</v>
      </c>
      <c r="L42" s="5">
        <v>1087.42</v>
      </c>
      <c r="M42" s="5">
        <v>1087.42</v>
      </c>
      <c r="N42" s="5">
        <v>12.58</v>
      </c>
    </row>
    <row r="43" spans="1:14" x14ac:dyDescent="0.2">
      <c r="A43" t="s">
        <v>77</v>
      </c>
      <c r="B43" t="s">
        <v>74</v>
      </c>
      <c r="C43" t="s">
        <v>69</v>
      </c>
      <c r="D43" t="s">
        <v>75</v>
      </c>
      <c r="E43" t="s">
        <v>4</v>
      </c>
      <c r="F43" t="s">
        <v>5</v>
      </c>
      <c r="G43" s="5">
        <v>0</v>
      </c>
      <c r="H43" s="5">
        <v>0</v>
      </c>
      <c r="I43" s="5">
        <v>0</v>
      </c>
      <c r="J43" s="5">
        <v>750</v>
      </c>
      <c r="K43" s="5">
        <v>750</v>
      </c>
      <c r="L43" s="5">
        <v>743.91</v>
      </c>
      <c r="M43" s="5">
        <v>743.91</v>
      </c>
      <c r="N43" s="5">
        <v>6.09</v>
      </c>
    </row>
    <row r="44" spans="1:14" x14ac:dyDescent="0.2">
      <c r="A44" t="s">
        <v>78</v>
      </c>
      <c r="B44" t="s">
        <v>74</v>
      </c>
      <c r="C44" t="s">
        <v>69</v>
      </c>
      <c r="D44" t="s">
        <v>75</v>
      </c>
      <c r="E44" t="s">
        <v>4</v>
      </c>
      <c r="F44" t="s">
        <v>5</v>
      </c>
      <c r="G44" s="5">
        <v>0</v>
      </c>
      <c r="H44" s="5">
        <v>0</v>
      </c>
      <c r="I44" s="5">
        <v>0</v>
      </c>
      <c r="J44" s="5">
        <v>1600</v>
      </c>
      <c r="K44" s="5">
        <v>1600</v>
      </c>
      <c r="L44" s="5">
        <v>1533</v>
      </c>
      <c r="M44" s="5">
        <v>1533</v>
      </c>
      <c r="N44" s="5">
        <v>67</v>
      </c>
    </row>
    <row r="45" spans="1:14" x14ac:dyDescent="0.2">
      <c r="A45" t="s">
        <v>79</v>
      </c>
      <c r="B45" t="s">
        <v>74</v>
      </c>
      <c r="C45" t="s">
        <v>69</v>
      </c>
      <c r="D45" t="s">
        <v>75</v>
      </c>
      <c r="E45" t="s">
        <v>4</v>
      </c>
      <c r="F45" t="s">
        <v>5</v>
      </c>
      <c r="G45" s="5">
        <v>0</v>
      </c>
      <c r="H45" s="5">
        <v>0</v>
      </c>
      <c r="I45" s="5">
        <v>0</v>
      </c>
      <c r="J45" s="5">
        <v>600</v>
      </c>
      <c r="K45" s="5">
        <v>600</v>
      </c>
      <c r="L45" s="5">
        <v>535.97</v>
      </c>
      <c r="M45" s="5">
        <v>535.97</v>
      </c>
      <c r="N45" s="5">
        <v>64.03</v>
      </c>
    </row>
    <row r="46" spans="1:14" x14ac:dyDescent="0.2">
      <c r="A46" t="s">
        <v>80</v>
      </c>
      <c r="B46" t="s">
        <v>74</v>
      </c>
      <c r="C46" t="s">
        <v>69</v>
      </c>
      <c r="D46" t="s">
        <v>75</v>
      </c>
      <c r="E46" t="s">
        <v>4</v>
      </c>
      <c r="F46" t="s">
        <v>5</v>
      </c>
      <c r="G46" s="5">
        <v>0</v>
      </c>
      <c r="H46" s="5">
        <v>0</v>
      </c>
      <c r="I46" s="5">
        <v>0</v>
      </c>
      <c r="J46" s="5">
        <v>1900</v>
      </c>
      <c r="K46" s="5">
        <v>1900</v>
      </c>
      <c r="L46" s="5">
        <v>1841.79</v>
      </c>
      <c r="M46" s="5">
        <v>1841.79</v>
      </c>
      <c r="N46" s="5">
        <v>58.21</v>
      </c>
    </row>
    <row r="47" spans="1:14" x14ac:dyDescent="0.2">
      <c r="A47" t="s">
        <v>81</v>
      </c>
      <c r="B47" t="s">
        <v>74</v>
      </c>
      <c r="C47" t="s">
        <v>69</v>
      </c>
      <c r="D47" t="s">
        <v>75</v>
      </c>
      <c r="E47" t="s">
        <v>4</v>
      </c>
      <c r="F47" t="s">
        <v>5</v>
      </c>
      <c r="G47" s="5">
        <v>0</v>
      </c>
      <c r="H47" s="5">
        <v>0</v>
      </c>
      <c r="I47" s="5">
        <v>0</v>
      </c>
      <c r="J47" s="5">
        <v>2200</v>
      </c>
      <c r="K47" s="5">
        <v>2200</v>
      </c>
      <c r="L47" s="5">
        <v>2171.73</v>
      </c>
      <c r="M47" s="5">
        <v>2171.73</v>
      </c>
      <c r="N47" s="5">
        <v>28.27</v>
      </c>
    </row>
    <row r="48" spans="1:14" x14ac:dyDescent="0.2">
      <c r="A48" t="s">
        <v>82</v>
      </c>
      <c r="B48" t="s">
        <v>74</v>
      </c>
      <c r="C48" t="s">
        <v>69</v>
      </c>
      <c r="D48" t="s">
        <v>75</v>
      </c>
      <c r="E48" t="s">
        <v>4</v>
      </c>
      <c r="F48" t="s">
        <v>5</v>
      </c>
      <c r="G48" s="5">
        <v>0</v>
      </c>
      <c r="H48" s="5">
        <v>0</v>
      </c>
      <c r="I48" s="5">
        <v>0</v>
      </c>
      <c r="J48" s="5">
        <v>900</v>
      </c>
      <c r="K48" s="5">
        <v>900</v>
      </c>
      <c r="L48" s="5">
        <v>886.36</v>
      </c>
      <c r="M48" s="5">
        <v>886.36</v>
      </c>
      <c r="N48" s="5">
        <v>13.64</v>
      </c>
    </row>
    <row r="49" spans="1:14" x14ac:dyDescent="0.2">
      <c r="A49" t="s">
        <v>83</v>
      </c>
      <c r="B49" t="s">
        <v>74</v>
      </c>
      <c r="C49" t="s">
        <v>69</v>
      </c>
      <c r="D49" t="s">
        <v>75</v>
      </c>
      <c r="E49" t="s">
        <v>4</v>
      </c>
      <c r="F49" t="s">
        <v>5</v>
      </c>
      <c r="G49" s="5">
        <v>0</v>
      </c>
      <c r="H49" s="5">
        <v>0</v>
      </c>
      <c r="I49" s="5">
        <v>0</v>
      </c>
      <c r="J49" s="5">
        <v>270</v>
      </c>
      <c r="K49" s="5">
        <v>270</v>
      </c>
      <c r="L49" s="5">
        <v>269.39999999999998</v>
      </c>
      <c r="M49" s="5">
        <v>0</v>
      </c>
      <c r="N49" s="5">
        <v>0.6</v>
      </c>
    </row>
    <row r="50" spans="1:14" x14ac:dyDescent="0.2">
      <c r="A50" t="s">
        <v>84</v>
      </c>
      <c r="B50" t="s">
        <v>74</v>
      </c>
      <c r="C50" t="s">
        <v>69</v>
      </c>
      <c r="D50" t="s">
        <v>75</v>
      </c>
      <c r="E50" t="s">
        <v>4</v>
      </c>
      <c r="F50" t="s">
        <v>5</v>
      </c>
      <c r="G50" s="5">
        <v>0</v>
      </c>
      <c r="H50" s="5">
        <v>0</v>
      </c>
      <c r="I50" s="5">
        <v>0</v>
      </c>
      <c r="J50" s="5">
        <v>4500</v>
      </c>
      <c r="K50" s="5">
        <v>4500</v>
      </c>
      <c r="L50" s="5">
        <v>4500</v>
      </c>
      <c r="M50" s="5">
        <v>1500</v>
      </c>
      <c r="N50" s="5">
        <v>0</v>
      </c>
    </row>
    <row r="51" spans="1:14" x14ac:dyDescent="0.2">
      <c r="A51" t="s">
        <v>85</v>
      </c>
      <c r="B51" t="s">
        <v>74</v>
      </c>
      <c r="C51" t="s">
        <v>69</v>
      </c>
      <c r="D51" t="s">
        <v>75</v>
      </c>
      <c r="E51" t="s">
        <v>4</v>
      </c>
      <c r="F51" t="s">
        <v>5</v>
      </c>
      <c r="G51" s="5">
        <v>0</v>
      </c>
      <c r="H51" s="5">
        <v>0</v>
      </c>
      <c r="I51" s="5">
        <v>0</v>
      </c>
      <c r="J51" s="5">
        <v>14000</v>
      </c>
      <c r="K51" s="5">
        <v>14000</v>
      </c>
      <c r="L51" s="5">
        <v>13960.06</v>
      </c>
      <c r="M51" s="5">
        <v>4473.66</v>
      </c>
      <c r="N51" s="5">
        <v>39.94</v>
      </c>
    </row>
    <row r="52" spans="1:14" x14ac:dyDescent="0.2">
      <c r="A52" t="s">
        <v>0</v>
      </c>
      <c r="B52" t="s">
        <v>86</v>
      </c>
      <c r="C52" t="s">
        <v>69</v>
      </c>
      <c r="D52" t="s">
        <v>87</v>
      </c>
      <c r="E52" t="s">
        <v>4</v>
      </c>
      <c r="F52" t="s">
        <v>5</v>
      </c>
      <c r="G52" s="5">
        <v>480000</v>
      </c>
      <c r="H52" s="5">
        <v>0</v>
      </c>
      <c r="I52" s="5">
        <v>480000</v>
      </c>
      <c r="J52" s="5">
        <v>5151593.4000000004</v>
      </c>
      <c r="K52" s="5">
        <v>5631593.4000000004</v>
      </c>
      <c r="L52" s="5">
        <v>2955931.21</v>
      </c>
      <c r="M52" s="5">
        <v>2955931.21</v>
      </c>
      <c r="N52" s="5">
        <v>2675662.19</v>
      </c>
    </row>
    <row r="53" spans="1:14" x14ac:dyDescent="0.2">
      <c r="A53" t="s">
        <v>0</v>
      </c>
      <c r="B53" t="s">
        <v>88</v>
      </c>
      <c r="C53" t="s">
        <v>69</v>
      </c>
      <c r="D53" t="s">
        <v>89</v>
      </c>
      <c r="E53" t="s">
        <v>4</v>
      </c>
      <c r="F53" t="s">
        <v>5</v>
      </c>
      <c r="G53" s="5">
        <v>1900000</v>
      </c>
      <c r="H53" s="5">
        <v>0</v>
      </c>
      <c r="I53" s="5">
        <v>1900000</v>
      </c>
      <c r="J53" s="5">
        <v>4037914.99</v>
      </c>
      <c r="K53" s="5">
        <v>5937914.9900000002</v>
      </c>
      <c r="L53" s="5">
        <v>3163469.12</v>
      </c>
      <c r="M53" s="5">
        <v>3163469.12</v>
      </c>
      <c r="N53" s="5">
        <v>2774445.87</v>
      </c>
    </row>
    <row r="54" spans="1:14" x14ac:dyDescent="0.2">
      <c r="A54" t="s">
        <v>0</v>
      </c>
      <c r="B54" t="s">
        <v>90</v>
      </c>
      <c r="C54" t="s">
        <v>69</v>
      </c>
      <c r="D54" t="s">
        <v>91</v>
      </c>
      <c r="E54" t="s">
        <v>4</v>
      </c>
      <c r="F54" t="s">
        <v>5</v>
      </c>
      <c r="G54" s="5">
        <v>1100000</v>
      </c>
      <c r="H54" s="5">
        <v>0</v>
      </c>
      <c r="I54" s="5">
        <v>1100000</v>
      </c>
      <c r="J54" s="5">
        <v>135084.17000000001</v>
      </c>
      <c r="K54" s="5">
        <v>1235084.17</v>
      </c>
      <c r="L54" s="5">
        <v>788263.99</v>
      </c>
      <c r="M54" s="5">
        <v>788263.99</v>
      </c>
      <c r="N54" s="5">
        <v>446820.18</v>
      </c>
    </row>
    <row r="55" spans="1:14" x14ac:dyDescent="0.2">
      <c r="A55" t="s">
        <v>28</v>
      </c>
      <c r="B55" t="s">
        <v>92</v>
      </c>
      <c r="C55" t="s">
        <v>69</v>
      </c>
      <c r="D55" t="s">
        <v>93</v>
      </c>
      <c r="E55" t="s">
        <v>4</v>
      </c>
      <c r="F55" t="s">
        <v>5</v>
      </c>
      <c r="G55" s="5">
        <v>0</v>
      </c>
      <c r="H55" s="5">
        <v>0</v>
      </c>
      <c r="I55" s="5">
        <v>0</v>
      </c>
      <c r="J55" s="5">
        <v>16</v>
      </c>
      <c r="K55" s="5">
        <v>16</v>
      </c>
      <c r="L55" s="5">
        <v>15.04</v>
      </c>
      <c r="M55" s="5">
        <v>15.04</v>
      </c>
      <c r="N55" s="5">
        <v>0.96</v>
      </c>
    </row>
    <row r="56" spans="1:14" x14ac:dyDescent="0.2">
      <c r="A56" t="s">
        <v>94</v>
      </c>
      <c r="B56" t="s">
        <v>92</v>
      </c>
      <c r="C56" t="s">
        <v>69</v>
      </c>
      <c r="D56" t="s">
        <v>93</v>
      </c>
      <c r="E56" t="s">
        <v>4</v>
      </c>
      <c r="F56" t="s">
        <v>5</v>
      </c>
      <c r="G56" s="5">
        <v>0</v>
      </c>
      <c r="H56" s="5">
        <v>0</v>
      </c>
      <c r="I56" s="5">
        <v>0</v>
      </c>
      <c r="J56" s="5">
        <v>900</v>
      </c>
      <c r="K56" s="5">
        <v>900</v>
      </c>
      <c r="L56" s="5">
        <v>851.73</v>
      </c>
      <c r="M56" s="5">
        <v>851.73</v>
      </c>
      <c r="N56" s="5">
        <v>48.27</v>
      </c>
    </row>
    <row r="57" spans="1:14" x14ac:dyDescent="0.2">
      <c r="A57" t="s">
        <v>95</v>
      </c>
      <c r="B57" t="s">
        <v>92</v>
      </c>
      <c r="C57" t="s">
        <v>69</v>
      </c>
      <c r="D57" t="s">
        <v>93</v>
      </c>
      <c r="E57" t="s">
        <v>4</v>
      </c>
      <c r="F57" t="s">
        <v>5</v>
      </c>
      <c r="G57" s="5">
        <v>0</v>
      </c>
      <c r="H57" s="5">
        <v>0</v>
      </c>
      <c r="I57" s="5">
        <v>0</v>
      </c>
      <c r="J57" s="5">
        <v>450</v>
      </c>
      <c r="K57" s="5">
        <v>450</v>
      </c>
      <c r="L57" s="5">
        <v>433.54</v>
      </c>
      <c r="M57" s="5">
        <v>433.54</v>
      </c>
      <c r="N57" s="5">
        <v>16.46</v>
      </c>
    </row>
    <row r="58" spans="1:14" x14ac:dyDescent="0.2">
      <c r="A58" t="s">
        <v>96</v>
      </c>
      <c r="B58" t="s">
        <v>92</v>
      </c>
      <c r="C58" t="s">
        <v>69</v>
      </c>
      <c r="D58" t="s">
        <v>93</v>
      </c>
      <c r="E58" t="s">
        <v>4</v>
      </c>
      <c r="F58" t="s">
        <v>5</v>
      </c>
      <c r="G58" s="5">
        <v>0</v>
      </c>
      <c r="H58" s="5">
        <v>0</v>
      </c>
      <c r="I58" s="5">
        <v>0</v>
      </c>
      <c r="J58" s="5">
        <v>14000</v>
      </c>
      <c r="K58" s="5">
        <v>14000</v>
      </c>
      <c r="L58" s="5">
        <v>14484.47</v>
      </c>
      <c r="M58" s="5">
        <v>14484.47</v>
      </c>
      <c r="N58" s="5">
        <v>-484.47</v>
      </c>
    </row>
    <row r="59" spans="1:14" x14ac:dyDescent="0.2">
      <c r="A59" t="s">
        <v>97</v>
      </c>
      <c r="B59" t="s">
        <v>92</v>
      </c>
      <c r="C59" t="s">
        <v>69</v>
      </c>
      <c r="D59" t="s">
        <v>93</v>
      </c>
      <c r="E59" t="s">
        <v>4</v>
      </c>
      <c r="F59" t="s">
        <v>5</v>
      </c>
      <c r="G59" s="5">
        <v>0</v>
      </c>
      <c r="H59" s="5">
        <v>0</v>
      </c>
      <c r="I59" s="5">
        <v>0</v>
      </c>
      <c r="J59" s="5">
        <v>700</v>
      </c>
      <c r="K59" s="5">
        <v>700</v>
      </c>
      <c r="L59" s="5">
        <v>695.12</v>
      </c>
      <c r="M59" s="5">
        <v>695.12</v>
      </c>
      <c r="N59" s="5">
        <v>4.88</v>
      </c>
    </row>
    <row r="60" spans="1:14" x14ac:dyDescent="0.2">
      <c r="A60" t="s">
        <v>82</v>
      </c>
      <c r="B60" t="s">
        <v>92</v>
      </c>
      <c r="C60" t="s">
        <v>69</v>
      </c>
      <c r="D60" t="s">
        <v>93</v>
      </c>
      <c r="E60" t="s">
        <v>4</v>
      </c>
      <c r="F60" t="s">
        <v>5</v>
      </c>
      <c r="G60" s="5">
        <v>0</v>
      </c>
      <c r="H60" s="5">
        <v>0</v>
      </c>
      <c r="I60" s="5">
        <v>0</v>
      </c>
      <c r="J60" s="5">
        <v>1900</v>
      </c>
      <c r="K60" s="5">
        <v>1900</v>
      </c>
      <c r="L60" s="5">
        <v>1819.74</v>
      </c>
      <c r="M60" s="5">
        <v>1819.74</v>
      </c>
      <c r="N60" s="5">
        <v>80.260000000000005</v>
      </c>
    </row>
    <row r="61" spans="1:14" x14ac:dyDescent="0.2">
      <c r="A61" t="s">
        <v>24</v>
      </c>
      <c r="B61" t="s">
        <v>92</v>
      </c>
      <c r="C61" t="s">
        <v>69</v>
      </c>
      <c r="D61" t="s">
        <v>93</v>
      </c>
      <c r="E61" t="s">
        <v>4</v>
      </c>
      <c r="F61" t="s">
        <v>5</v>
      </c>
      <c r="G61" s="5">
        <v>0</v>
      </c>
      <c r="H61" s="5">
        <v>0</v>
      </c>
      <c r="I61" s="5">
        <v>0</v>
      </c>
      <c r="J61" s="5">
        <v>35</v>
      </c>
      <c r="K61" s="5">
        <v>35</v>
      </c>
      <c r="L61" s="5">
        <v>32.46</v>
      </c>
      <c r="M61" s="5">
        <v>32.46</v>
      </c>
      <c r="N61" s="5">
        <v>2.54</v>
      </c>
    </row>
    <row r="62" spans="1:14" x14ac:dyDescent="0.2">
      <c r="A62" t="s">
        <v>85</v>
      </c>
      <c r="B62" t="s">
        <v>92</v>
      </c>
      <c r="C62" t="s">
        <v>69</v>
      </c>
      <c r="D62" t="s">
        <v>93</v>
      </c>
      <c r="E62" t="s">
        <v>4</v>
      </c>
      <c r="F62" t="s">
        <v>5</v>
      </c>
      <c r="G62" s="5">
        <v>0</v>
      </c>
      <c r="H62" s="5">
        <v>0</v>
      </c>
      <c r="I62" s="5">
        <v>0</v>
      </c>
      <c r="J62" s="5">
        <v>200</v>
      </c>
      <c r="K62" s="5">
        <v>200</v>
      </c>
      <c r="L62" s="5">
        <v>191.17</v>
      </c>
      <c r="M62" s="5">
        <v>191.17</v>
      </c>
      <c r="N62" s="5">
        <v>8.83</v>
      </c>
    </row>
    <row r="63" spans="1:14" x14ac:dyDescent="0.2">
      <c r="A63" t="s">
        <v>98</v>
      </c>
      <c r="B63" t="s">
        <v>92</v>
      </c>
      <c r="C63" t="s">
        <v>69</v>
      </c>
      <c r="D63" t="s">
        <v>93</v>
      </c>
      <c r="E63" t="s">
        <v>4</v>
      </c>
      <c r="F63" t="s">
        <v>5</v>
      </c>
      <c r="G63" s="5">
        <v>0</v>
      </c>
      <c r="H63" s="5">
        <v>0</v>
      </c>
      <c r="I63" s="5">
        <v>0</v>
      </c>
      <c r="J63" s="5">
        <v>30</v>
      </c>
      <c r="K63" s="5">
        <v>30</v>
      </c>
      <c r="L63" s="5">
        <v>26.81</v>
      </c>
      <c r="M63" s="5">
        <v>26.81</v>
      </c>
      <c r="N63" s="5">
        <v>3.19</v>
      </c>
    </row>
    <row r="64" spans="1:14" x14ac:dyDescent="0.2">
      <c r="A64" t="s">
        <v>73</v>
      </c>
      <c r="B64" t="s">
        <v>92</v>
      </c>
      <c r="C64" t="s">
        <v>69</v>
      </c>
      <c r="D64" t="s">
        <v>93</v>
      </c>
      <c r="E64" t="s">
        <v>4</v>
      </c>
      <c r="F64" t="s">
        <v>5</v>
      </c>
      <c r="G64" s="5">
        <v>0</v>
      </c>
      <c r="H64" s="5">
        <v>0</v>
      </c>
      <c r="I64" s="5">
        <v>0</v>
      </c>
      <c r="J64" s="5">
        <v>4000</v>
      </c>
      <c r="K64" s="5">
        <v>4000</v>
      </c>
      <c r="L64" s="5">
        <v>8208.5400000000009</v>
      </c>
      <c r="M64" s="5">
        <v>8208.5400000000009</v>
      </c>
      <c r="N64" s="5">
        <v>-4208.54</v>
      </c>
    </row>
    <row r="65" spans="1:14" x14ac:dyDescent="0.2">
      <c r="A65" t="s">
        <v>0</v>
      </c>
      <c r="B65" t="s">
        <v>92</v>
      </c>
      <c r="C65" t="s">
        <v>69</v>
      </c>
      <c r="D65" s="37" t="s">
        <v>93</v>
      </c>
      <c r="E65" t="s">
        <v>4</v>
      </c>
      <c r="F65" t="s">
        <v>5</v>
      </c>
      <c r="G65" s="5">
        <v>102000</v>
      </c>
      <c r="H65" s="5">
        <v>0</v>
      </c>
      <c r="I65" s="5">
        <v>102000</v>
      </c>
      <c r="J65" s="5">
        <v>-89131</v>
      </c>
      <c r="K65" s="5">
        <v>12869</v>
      </c>
      <c r="L65" s="5">
        <v>0</v>
      </c>
      <c r="M65" s="5">
        <v>0</v>
      </c>
      <c r="N65" s="5">
        <v>12869</v>
      </c>
    </row>
    <row r="66" spans="1:14" x14ac:dyDescent="0.2">
      <c r="A66" t="s">
        <v>99</v>
      </c>
      <c r="B66" t="s">
        <v>92</v>
      </c>
      <c r="C66" t="s">
        <v>69</v>
      </c>
      <c r="D66" t="s">
        <v>93</v>
      </c>
      <c r="E66" t="s">
        <v>4</v>
      </c>
      <c r="F66" t="s">
        <v>5</v>
      </c>
      <c r="G66" s="5">
        <v>0</v>
      </c>
      <c r="H66" s="5">
        <v>0</v>
      </c>
      <c r="I66" s="5">
        <v>0</v>
      </c>
      <c r="J66" s="5">
        <v>1900</v>
      </c>
      <c r="K66" s="5">
        <v>1900</v>
      </c>
      <c r="L66" s="5">
        <v>1876.65</v>
      </c>
      <c r="M66" s="5">
        <v>1408.03</v>
      </c>
      <c r="N66" s="5">
        <v>23.35</v>
      </c>
    </row>
    <row r="67" spans="1:14" x14ac:dyDescent="0.2">
      <c r="A67" t="s">
        <v>0</v>
      </c>
      <c r="B67" t="s">
        <v>100</v>
      </c>
      <c r="C67" t="s">
        <v>69</v>
      </c>
      <c r="D67" s="37" t="s">
        <v>101</v>
      </c>
      <c r="E67" t="s">
        <v>4</v>
      </c>
      <c r="F67" t="s">
        <v>5</v>
      </c>
      <c r="G67" s="5">
        <v>40000000</v>
      </c>
      <c r="H67" s="5">
        <v>0</v>
      </c>
      <c r="I67" s="5">
        <v>40000000</v>
      </c>
      <c r="J67" s="5">
        <v>-19989106.960000001</v>
      </c>
      <c r="K67" s="5">
        <v>20010893.039999999</v>
      </c>
      <c r="L67" s="5">
        <v>16869746.789999999</v>
      </c>
      <c r="M67" s="5">
        <v>16869746.789999999</v>
      </c>
      <c r="N67" s="5">
        <v>3141146.25</v>
      </c>
    </row>
    <row r="68" spans="1:14" x14ac:dyDescent="0.2">
      <c r="A68" t="s">
        <v>28</v>
      </c>
      <c r="B68" t="s">
        <v>102</v>
      </c>
      <c r="C68" t="s">
        <v>69</v>
      </c>
      <c r="D68" t="s">
        <v>103</v>
      </c>
      <c r="E68" t="s">
        <v>4</v>
      </c>
      <c r="F68" t="s">
        <v>5</v>
      </c>
      <c r="G68" s="5">
        <v>0</v>
      </c>
      <c r="H68" s="5">
        <v>0</v>
      </c>
      <c r="I68" s="5">
        <v>0</v>
      </c>
      <c r="J68" s="5">
        <v>2500000</v>
      </c>
      <c r="K68" s="5">
        <v>2500000</v>
      </c>
      <c r="L68" s="5">
        <v>1901275</v>
      </c>
      <c r="M68" s="5">
        <v>1901275</v>
      </c>
      <c r="N68" s="5">
        <v>598725</v>
      </c>
    </row>
    <row r="69" spans="1:14" x14ac:dyDescent="0.2">
      <c r="A69" t="s">
        <v>0</v>
      </c>
      <c r="B69" t="s">
        <v>102</v>
      </c>
      <c r="C69" t="s">
        <v>69</v>
      </c>
      <c r="D69" s="37" t="s">
        <v>103</v>
      </c>
      <c r="E69" t="s">
        <v>4</v>
      </c>
      <c r="F69" t="s">
        <v>5</v>
      </c>
      <c r="G69" s="5">
        <v>5500000</v>
      </c>
      <c r="H69" s="5">
        <v>0</v>
      </c>
      <c r="I69" s="5">
        <v>5500000</v>
      </c>
      <c r="J69" s="5">
        <v>-4686641.82</v>
      </c>
      <c r="K69" s="5">
        <v>813358.18</v>
      </c>
      <c r="L69" s="5">
        <v>17165.919999999998</v>
      </c>
      <c r="M69" s="5">
        <v>17165.919999999998</v>
      </c>
      <c r="N69" s="5">
        <v>796192.26</v>
      </c>
    </row>
    <row r="70" spans="1:14" x14ac:dyDescent="0.2">
      <c r="A70" t="s">
        <v>104</v>
      </c>
      <c r="B70" t="s">
        <v>102</v>
      </c>
      <c r="C70" t="s">
        <v>69</v>
      </c>
      <c r="D70" t="s">
        <v>103</v>
      </c>
      <c r="E70" t="s">
        <v>4</v>
      </c>
      <c r="F70" t="s">
        <v>5</v>
      </c>
      <c r="G70" s="5">
        <v>0</v>
      </c>
      <c r="H70" s="5">
        <v>0</v>
      </c>
      <c r="I70" s="5">
        <v>0</v>
      </c>
      <c r="J70" s="5">
        <v>710</v>
      </c>
      <c r="K70" s="5">
        <v>710</v>
      </c>
      <c r="L70" s="5">
        <v>22608.38</v>
      </c>
      <c r="M70" s="5">
        <v>22608.38</v>
      </c>
      <c r="N70" s="5">
        <v>-21898.38</v>
      </c>
    </row>
    <row r="71" spans="1:14" x14ac:dyDescent="0.2">
      <c r="A71" t="s">
        <v>96</v>
      </c>
      <c r="B71" t="s">
        <v>105</v>
      </c>
      <c r="C71" t="s">
        <v>106</v>
      </c>
      <c r="D71" t="s">
        <v>107</v>
      </c>
      <c r="E71" t="s">
        <v>4</v>
      </c>
      <c r="F71" t="s">
        <v>5</v>
      </c>
      <c r="G71" s="5">
        <v>0</v>
      </c>
      <c r="H71" s="5">
        <v>0</v>
      </c>
      <c r="I71" s="5">
        <v>0</v>
      </c>
      <c r="J71" s="5">
        <v>78000</v>
      </c>
      <c r="K71" s="5">
        <v>78000</v>
      </c>
      <c r="L71" s="5">
        <v>81413.25</v>
      </c>
      <c r="M71" s="5">
        <v>77932.05</v>
      </c>
      <c r="N71" s="5">
        <v>-3413.25</v>
      </c>
    </row>
    <row r="72" spans="1:14" x14ac:dyDescent="0.2">
      <c r="A72" t="s">
        <v>0</v>
      </c>
      <c r="B72" t="s">
        <v>105</v>
      </c>
      <c r="C72" t="s">
        <v>106</v>
      </c>
      <c r="D72" s="37" t="s">
        <v>107</v>
      </c>
      <c r="E72" t="s">
        <v>4</v>
      </c>
      <c r="F72" t="s">
        <v>5</v>
      </c>
      <c r="G72" s="5">
        <v>100000</v>
      </c>
      <c r="H72" s="5">
        <v>0</v>
      </c>
      <c r="I72" s="5">
        <v>100000</v>
      </c>
      <c r="J72" s="5">
        <v>-77917.5</v>
      </c>
      <c r="K72" s="5">
        <v>22082.5</v>
      </c>
      <c r="L72" s="5">
        <v>0</v>
      </c>
      <c r="M72" s="5">
        <v>0</v>
      </c>
      <c r="N72" s="5">
        <v>22082.5</v>
      </c>
    </row>
    <row r="73" spans="1:14" x14ac:dyDescent="0.2">
      <c r="A73" t="s">
        <v>28</v>
      </c>
      <c r="B73" t="s">
        <v>108</v>
      </c>
      <c r="C73" t="s">
        <v>106</v>
      </c>
      <c r="D73" t="s">
        <v>109</v>
      </c>
      <c r="E73" t="s">
        <v>4</v>
      </c>
      <c r="F73" t="s">
        <v>5</v>
      </c>
      <c r="G73" s="5">
        <v>0</v>
      </c>
      <c r="H73" s="5">
        <v>0</v>
      </c>
      <c r="I73" s="5">
        <v>0</v>
      </c>
      <c r="J73" s="5">
        <v>18000</v>
      </c>
      <c r="K73" s="5">
        <v>18000</v>
      </c>
      <c r="L73" s="5">
        <v>17470.310000000001</v>
      </c>
      <c r="M73" s="5">
        <v>0</v>
      </c>
      <c r="N73" s="5">
        <v>529.69000000000005</v>
      </c>
    </row>
    <row r="74" spans="1:14" x14ac:dyDescent="0.2">
      <c r="A74" t="s">
        <v>81</v>
      </c>
      <c r="B74" t="s">
        <v>108</v>
      </c>
      <c r="C74" t="s">
        <v>106</v>
      </c>
      <c r="D74" t="s">
        <v>109</v>
      </c>
      <c r="E74" t="s">
        <v>4</v>
      </c>
      <c r="F74" t="s">
        <v>5</v>
      </c>
      <c r="G74" s="5">
        <v>0</v>
      </c>
      <c r="H74" s="5">
        <v>0</v>
      </c>
      <c r="I74" s="5">
        <v>0</v>
      </c>
      <c r="J74" s="5">
        <v>800</v>
      </c>
      <c r="K74" s="5">
        <v>800</v>
      </c>
      <c r="L74" s="5">
        <v>798</v>
      </c>
      <c r="M74" s="5">
        <v>798</v>
      </c>
      <c r="N74" s="5">
        <v>2</v>
      </c>
    </row>
    <row r="75" spans="1:14" x14ac:dyDescent="0.2">
      <c r="A75" t="s">
        <v>99</v>
      </c>
      <c r="B75" t="s">
        <v>108</v>
      </c>
      <c r="C75" t="s">
        <v>106</v>
      </c>
      <c r="D75" t="s">
        <v>109</v>
      </c>
      <c r="E75" t="s">
        <v>4</v>
      </c>
      <c r="F75" t="s">
        <v>5</v>
      </c>
      <c r="G75" s="5">
        <v>0</v>
      </c>
      <c r="H75" s="5">
        <v>0</v>
      </c>
      <c r="I75" s="5">
        <v>0</v>
      </c>
      <c r="J75" s="5">
        <v>2600</v>
      </c>
      <c r="K75" s="5">
        <v>2600</v>
      </c>
      <c r="L75" s="5">
        <v>2520</v>
      </c>
      <c r="M75" s="5">
        <v>2520</v>
      </c>
      <c r="N75" s="5">
        <v>80</v>
      </c>
    </row>
    <row r="76" spans="1:14" x14ac:dyDescent="0.2">
      <c r="A76" t="s">
        <v>0</v>
      </c>
      <c r="B76" t="s">
        <v>108</v>
      </c>
      <c r="C76" t="s">
        <v>106</v>
      </c>
      <c r="D76" s="37" t="s">
        <v>109</v>
      </c>
      <c r="E76" t="s">
        <v>4</v>
      </c>
      <c r="F76" t="s">
        <v>5</v>
      </c>
      <c r="G76" s="5">
        <v>75000</v>
      </c>
      <c r="H76" s="5">
        <v>0</v>
      </c>
      <c r="I76" s="5">
        <v>75000</v>
      </c>
      <c r="J76" s="5">
        <v>-74000</v>
      </c>
      <c r="K76" s="5">
        <v>1000</v>
      </c>
      <c r="L76" s="5">
        <v>54368.47</v>
      </c>
      <c r="M76" s="5">
        <v>54368.47</v>
      </c>
      <c r="N76" s="5">
        <v>-53368.47</v>
      </c>
    </row>
    <row r="77" spans="1:14" x14ac:dyDescent="0.2">
      <c r="A77" t="s">
        <v>0</v>
      </c>
      <c r="B77" t="s">
        <v>110</v>
      </c>
      <c r="C77" t="s">
        <v>106</v>
      </c>
      <c r="D77" t="s">
        <v>111</v>
      </c>
      <c r="E77" t="s">
        <v>4</v>
      </c>
      <c r="F77" t="s">
        <v>5</v>
      </c>
      <c r="G77" s="5">
        <v>180000</v>
      </c>
      <c r="H77" s="5">
        <v>0</v>
      </c>
      <c r="I77" s="5">
        <v>180000</v>
      </c>
      <c r="J77" s="5">
        <v>35511.68</v>
      </c>
      <c r="K77" s="5">
        <v>215511.67999999999</v>
      </c>
      <c r="L77" s="5">
        <v>163748.26999999999</v>
      </c>
      <c r="M77" s="5">
        <v>163748.26999999999</v>
      </c>
      <c r="N77" s="5">
        <v>51763.41</v>
      </c>
    </row>
    <row r="78" spans="1:14" x14ac:dyDescent="0.2">
      <c r="A78" t="s">
        <v>0</v>
      </c>
      <c r="B78" t="s">
        <v>112</v>
      </c>
      <c r="C78" t="s">
        <v>106</v>
      </c>
      <c r="D78" t="s">
        <v>113</v>
      </c>
      <c r="E78" t="s">
        <v>4</v>
      </c>
      <c r="F78" t="s">
        <v>5</v>
      </c>
      <c r="G78" s="5">
        <v>284000</v>
      </c>
      <c r="H78" s="5">
        <v>0</v>
      </c>
      <c r="I78" s="5">
        <v>284000</v>
      </c>
      <c r="J78" s="5">
        <v>45000</v>
      </c>
      <c r="K78" s="5">
        <v>329000</v>
      </c>
      <c r="L78" s="5">
        <v>340187.28</v>
      </c>
      <c r="M78" s="5">
        <v>253556.25</v>
      </c>
      <c r="N78" s="5">
        <v>-11187.28</v>
      </c>
    </row>
    <row r="79" spans="1:14" x14ac:dyDescent="0.2">
      <c r="A79" t="s">
        <v>0</v>
      </c>
      <c r="B79" t="s">
        <v>114</v>
      </c>
      <c r="C79" t="s">
        <v>106</v>
      </c>
      <c r="D79" s="37" t="s">
        <v>115</v>
      </c>
      <c r="E79" t="s">
        <v>4</v>
      </c>
      <c r="F79" t="s">
        <v>5</v>
      </c>
      <c r="G79" s="5">
        <v>100000</v>
      </c>
      <c r="H79" s="5">
        <v>0</v>
      </c>
      <c r="I79" s="5">
        <v>100000</v>
      </c>
      <c r="J79" s="5">
        <v>-50000</v>
      </c>
      <c r="K79" s="5">
        <v>50000</v>
      </c>
      <c r="L79" s="5">
        <v>0</v>
      </c>
      <c r="M79" s="5">
        <v>0</v>
      </c>
      <c r="N79" s="5">
        <v>50000</v>
      </c>
    </row>
    <row r="80" spans="1:14" x14ac:dyDescent="0.2">
      <c r="A80" t="s">
        <v>116</v>
      </c>
      <c r="B80" t="s">
        <v>117</v>
      </c>
      <c r="C80" t="s">
        <v>106</v>
      </c>
      <c r="D80" t="s">
        <v>118</v>
      </c>
      <c r="E80" t="s">
        <v>4</v>
      </c>
      <c r="F80" t="s">
        <v>5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8.15</v>
      </c>
      <c r="M80" s="5">
        <v>8.15</v>
      </c>
      <c r="N80" s="5">
        <v>-8.15</v>
      </c>
    </row>
    <row r="81" spans="1:16" x14ac:dyDescent="0.2">
      <c r="A81" t="s">
        <v>79</v>
      </c>
      <c r="B81" t="s">
        <v>117</v>
      </c>
      <c r="C81" t="s">
        <v>106</v>
      </c>
      <c r="D81" t="s">
        <v>118</v>
      </c>
      <c r="E81" t="s">
        <v>4</v>
      </c>
      <c r="F81" t="s">
        <v>5</v>
      </c>
      <c r="G81" s="5">
        <v>0</v>
      </c>
      <c r="H81" s="5">
        <v>0</v>
      </c>
      <c r="I81" s="5">
        <v>0</v>
      </c>
      <c r="J81" s="5">
        <v>140</v>
      </c>
      <c r="K81" s="5">
        <v>140</v>
      </c>
      <c r="L81" s="5">
        <v>220.11</v>
      </c>
      <c r="M81" s="5">
        <v>220.11</v>
      </c>
      <c r="N81" s="5">
        <v>-80.11</v>
      </c>
    </row>
    <row r="82" spans="1:16" x14ac:dyDescent="0.2">
      <c r="A82" t="s">
        <v>99</v>
      </c>
      <c r="B82" t="s">
        <v>117</v>
      </c>
      <c r="C82" t="s">
        <v>106</v>
      </c>
      <c r="D82" t="s">
        <v>118</v>
      </c>
      <c r="E82" t="s">
        <v>4</v>
      </c>
      <c r="F82" t="s">
        <v>5</v>
      </c>
      <c r="G82" s="5">
        <v>0</v>
      </c>
      <c r="H82" s="5">
        <v>0</v>
      </c>
      <c r="I82" s="5">
        <v>0</v>
      </c>
      <c r="J82" s="5">
        <v>60</v>
      </c>
      <c r="K82" s="5">
        <v>60</v>
      </c>
      <c r="L82" s="5">
        <v>93.4</v>
      </c>
      <c r="M82" s="5">
        <v>93.4</v>
      </c>
      <c r="N82" s="5">
        <v>-33.4</v>
      </c>
    </row>
    <row r="83" spans="1:16" x14ac:dyDescent="0.2">
      <c r="A83" t="s">
        <v>24</v>
      </c>
      <c r="B83" t="s">
        <v>117</v>
      </c>
      <c r="C83" t="s">
        <v>106</v>
      </c>
      <c r="D83" t="s">
        <v>118</v>
      </c>
      <c r="E83" t="s">
        <v>4</v>
      </c>
      <c r="F83" t="s">
        <v>5</v>
      </c>
      <c r="G83" s="5">
        <v>0</v>
      </c>
      <c r="H83" s="5">
        <v>0</v>
      </c>
      <c r="I83" s="5">
        <v>0</v>
      </c>
      <c r="J83" s="5">
        <v>2500</v>
      </c>
      <c r="K83" s="5">
        <v>2500</v>
      </c>
      <c r="L83" s="5">
        <v>3326.54</v>
      </c>
      <c r="M83" s="5">
        <v>2426.54</v>
      </c>
      <c r="N83" s="5">
        <v>-826.54</v>
      </c>
    </row>
    <row r="84" spans="1:16" s="83" customFormat="1" x14ac:dyDescent="0.2">
      <c r="A84" s="83" t="s">
        <v>0</v>
      </c>
      <c r="B84" s="83" t="s">
        <v>117</v>
      </c>
      <c r="C84" s="83" t="s">
        <v>106</v>
      </c>
      <c r="D84" s="84" t="s">
        <v>118</v>
      </c>
      <c r="E84" s="83" t="s">
        <v>4</v>
      </c>
      <c r="F84" s="83" t="s">
        <v>5</v>
      </c>
      <c r="G84" s="6">
        <v>2000000</v>
      </c>
      <c r="H84" s="6">
        <v>0</v>
      </c>
      <c r="I84" s="6">
        <v>2000000</v>
      </c>
      <c r="J84" s="6">
        <v>-1686993.47</v>
      </c>
      <c r="K84" s="6">
        <v>313006.52999999991</v>
      </c>
      <c r="L84" s="6">
        <v>589826.79</v>
      </c>
      <c r="M84" s="6">
        <v>589724.05000000005</v>
      </c>
      <c r="N84" s="6">
        <v>536931.87</v>
      </c>
      <c r="P84" s="86"/>
    </row>
    <row r="85" spans="1:16" x14ac:dyDescent="0.2">
      <c r="A85" t="s">
        <v>80</v>
      </c>
      <c r="B85" t="s">
        <v>117</v>
      </c>
      <c r="C85" t="s">
        <v>106</v>
      </c>
      <c r="D85" t="s">
        <v>118</v>
      </c>
      <c r="E85" t="s">
        <v>4</v>
      </c>
      <c r="F85" t="s">
        <v>5</v>
      </c>
      <c r="G85" s="5">
        <v>0</v>
      </c>
      <c r="H85" s="5">
        <v>0</v>
      </c>
      <c r="I85" s="5">
        <v>0</v>
      </c>
      <c r="J85" s="5">
        <v>18</v>
      </c>
      <c r="K85" s="5">
        <v>18</v>
      </c>
      <c r="L85" s="5">
        <v>17.579999999999998</v>
      </c>
      <c r="M85" s="5">
        <v>17.579999999999998</v>
      </c>
      <c r="N85" s="5">
        <v>0.42</v>
      </c>
    </row>
    <row r="86" spans="1:16" x14ac:dyDescent="0.2">
      <c r="A86" t="s">
        <v>119</v>
      </c>
      <c r="B86" t="s">
        <v>117</v>
      </c>
      <c r="C86" t="s">
        <v>106</v>
      </c>
      <c r="D86" t="s">
        <v>118</v>
      </c>
      <c r="E86" t="s">
        <v>4</v>
      </c>
      <c r="F86" t="s">
        <v>5</v>
      </c>
      <c r="G86" s="5">
        <v>0</v>
      </c>
      <c r="H86" s="5">
        <v>0</v>
      </c>
      <c r="I86" s="5">
        <v>0</v>
      </c>
      <c r="J86" s="5">
        <v>90</v>
      </c>
      <c r="K86" s="5">
        <v>90</v>
      </c>
      <c r="L86" s="5">
        <v>528.48</v>
      </c>
      <c r="M86" s="5">
        <v>528.48</v>
      </c>
      <c r="N86" s="5">
        <v>-438.48</v>
      </c>
    </row>
    <row r="87" spans="1:16" x14ac:dyDescent="0.2">
      <c r="A87" t="s">
        <v>28</v>
      </c>
      <c r="B87" t="s">
        <v>117</v>
      </c>
      <c r="C87" t="s">
        <v>106</v>
      </c>
      <c r="D87" t="s">
        <v>118</v>
      </c>
      <c r="E87" t="s">
        <v>4</v>
      </c>
      <c r="F87" t="s">
        <v>5</v>
      </c>
      <c r="G87" s="5">
        <v>0</v>
      </c>
      <c r="H87" s="5">
        <v>0</v>
      </c>
      <c r="I87" s="5">
        <v>0</v>
      </c>
      <c r="J87" s="5">
        <v>16000</v>
      </c>
      <c r="K87" s="5">
        <v>16000</v>
      </c>
      <c r="L87" s="5">
        <v>15114.4</v>
      </c>
      <c r="M87" s="5">
        <v>10298.129999999999</v>
      </c>
      <c r="N87" s="5">
        <v>885.6</v>
      </c>
    </row>
    <row r="88" spans="1:16" x14ac:dyDescent="0.2">
      <c r="A88" t="s">
        <v>120</v>
      </c>
      <c r="B88" t="s">
        <v>117</v>
      </c>
      <c r="C88" t="s">
        <v>106</v>
      </c>
      <c r="D88" t="s">
        <v>118</v>
      </c>
      <c r="E88" t="s">
        <v>4</v>
      </c>
      <c r="F88" t="s">
        <v>5</v>
      </c>
      <c r="G88" s="5">
        <v>0</v>
      </c>
      <c r="H88" s="5">
        <v>0</v>
      </c>
      <c r="I88" s="5">
        <v>0</v>
      </c>
      <c r="J88" s="5">
        <v>1100</v>
      </c>
      <c r="K88" s="5">
        <v>1100</v>
      </c>
      <c r="L88" s="5">
        <v>1864.29</v>
      </c>
      <c r="M88" s="5">
        <v>1450.89</v>
      </c>
      <c r="N88" s="5">
        <v>-764.29</v>
      </c>
    </row>
    <row r="89" spans="1:16" x14ac:dyDescent="0.2">
      <c r="A89" t="s">
        <v>82</v>
      </c>
      <c r="B89" t="s">
        <v>117</v>
      </c>
      <c r="C89" t="s">
        <v>106</v>
      </c>
      <c r="D89" t="s">
        <v>118</v>
      </c>
      <c r="E89" t="s">
        <v>4</v>
      </c>
      <c r="F89" t="s">
        <v>5</v>
      </c>
      <c r="G89" s="5">
        <v>0</v>
      </c>
      <c r="H89" s="5">
        <v>0</v>
      </c>
      <c r="I89" s="5">
        <v>0</v>
      </c>
      <c r="J89" s="5">
        <v>200</v>
      </c>
      <c r="K89" s="5">
        <v>200</v>
      </c>
      <c r="L89" s="5">
        <v>191.66</v>
      </c>
      <c r="M89" s="5">
        <v>191.66</v>
      </c>
      <c r="N89" s="5">
        <v>8.34</v>
      </c>
    </row>
    <row r="90" spans="1:16" x14ac:dyDescent="0.2">
      <c r="A90" t="s">
        <v>73</v>
      </c>
      <c r="B90" t="s">
        <v>117</v>
      </c>
      <c r="C90" t="s">
        <v>106</v>
      </c>
      <c r="D90" t="s">
        <v>118</v>
      </c>
      <c r="E90" t="s">
        <v>4</v>
      </c>
      <c r="F90" t="s">
        <v>5</v>
      </c>
      <c r="G90" s="5">
        <v>0</v>
      </c>
      <c r="H90" s="5">
        <v>0</v>
      </c>
      <c r="I90" s="5">
        <v>0</v>
      </c>
      <c r="J90" s="5">
        <v>1100</v>
      </c>
      <c r="K90" s="5">
        <v>1100</v>
      </c>
      <c r="L90" s="5">
        <v>1229.81</v>
      </c>
      <c r="M90" s="5">
        <v>1229.33</v>
      </c>
      <c r="N90" s="5">
        <v>-129.81</v>
      </c>
    </row>
    <row r="91" spans="1:16" x14ac:dyDescent="0.2">
      <c r="A91" t="s">
        <v>97</v>
      </c>
      <c r="B91" t="s">
        <v>117</v>
      </c>
      <c r="C91" t="s">
        <v>106</v>
      </c>
      <c r="D91" t="s">
        <v>118</v>
      </c>
      <c r="E91" t="s">
        <v>4</v>
      </c>
      <c r="F91" t="s">
        <v>5</v>
      </c>
      <c r="G91" s="5">
        <v>0</v>
      </c>
      <c r="H91" s="5">
        <v>0</v>
      </c>
      <c r="I91" s="5">
        <v>0</v>
      </c>
      <c r="J91" s="5">
        <v>600</v>
      </c>
      <c r="K91" s="5">
        <v>600</v>
      </c>
      <c r="L91" s="5">
        <v>510</v>
      </c>
      <c r="M91" s="5">
        <v>116</v>
      </c>
      <c r="N91" s="5">
        <v>90</v>
      </c>
    </row>
    <row r="92" spans="1:16" x14ac:dyDescent="0.2">
      <c r="A92" t="s">
        <v>94</v>
      </c>
      <c r="B92" t="s">
        <v>117</v>
      </c>
      <c r="C92" t="s">
        <v>106</v>
      </c>
      <c r="D92" t="s">
        <v>118</v>
      </c>
      <c r="E92" t="s">
        <v>4</v>
      </c>
      <c r="F92" t="s">
        <v>5</v>
      </c>
      <c r="G92" s="5">
        <v>0</v>
      </c>
      <c r="H92" s="5">
        <v>0</v>
      </c>
      <c r="I92" s="5">
        <v>0</v>
      </c>
      <c r="J92" s="5">
        <v>1100</v>
      </c>
      <c r="K92" s="5">
        <v>1100</v>
      </c>
      <c r="L92" s="5">
        <v>1086.6500000000001</v>
      </c>
      <c r="M92" s="5">
        <v>1086.6500000000001</v>
      </c>
      <c r="N92" s="5">
        <v>13.35</v>
      </c>
    </row>
    <row r="93" spans="1:16" x14ac:dyDescent="0.2">
      <c r="A93" t="s">
        <v>77</v>
      </c>
      <c r="B93" t="s">
        <v>117</v>
      </c>
      <c r="C93" t="s">
        <v>106</v>
      </c>
      <c r="D93" t="s">
        <v>118</v>
      </c>
      <c r="E93" t="s">
        <v>4</v>
      </c>
      <c r="F93" t="s">
        <v>5</v>
      </c>
      <c r="G93" s="5">
        <v>0</v>
      </c>
      <c r="H93" s="5">
        <v>0</v>
      </c>
      <c r="I93" s="5">
        <v>0</v>
      </c>
      <c r="J93" s="5">
        <v>60</v>
      </c>
      <c r="K93" s="5">
        <v>60</v>
      </c>
      <c r="L93" s="5">
        <v>63.5</v>
      </c>
      <c r="M93" s="5">
        <v>63.5</v>
      </c>
      <c r="N93" s="5">
        <v>-3.5</v>
      </c>
    </row>
    <row r="94" spans="1:16" x14ac:dyDescent="0.2">
      <c r="A94" t="s">
        <v>78</v>
      </c>
      <c r="B94" t="s">
        <v>117</v>
      </c>
      <c r="C94" t="s">
        <v>106</v>
      </c>
      <c r="D94" t="s">
        <v>118</v>
      </c>
      <c r="E94" t="s">
        <v>4</v>
      </c>
      <c r="F94" t="s">
        <v>5</v>
      </c>
      <c r="G94" s="5">
        <v>0</v>
      </c>
      <c r="H94" s="5">
        <v>0</v>
      </c>
      <c r="I94" s="5">
        <v>0</v>
      </c>
      <c r="J94" s="5">
        <v>1300</v>
      </c>
      <c r="K94" s="5">
        <v>1300</v>
      </c>
      <c r="L94" s="5">
        <v>1286.3</v>
      </c>
      <c r="M94" s="5">
        <v>1286.3</v>
      </c>
      <c r="N94" s="5">
        <v>13.7</v>
      </c>
    </row>
    <row r="95" spans="1:16" x14ac:dyDescent="0.2">
      <c r="A95" t="s">
        <v>121</v>
      </c>
      <c r="B95" t="s">
        <v>117</v>
      </c>
      <c r="C95" t="s">
        <v>106</v>
      </c>
      <c r="D95" t="s">
        <v>118</v>
      </c>
      <c r="E95" t="s">
        <v>4</v>
      </c>
      <c r="F95" t="s">
        <v>5</v>
      </c>
      <c r="G95" s="5">
        <v>0</v>
      </c>
      <c r="H95" s="5">
        <v>0</v>
      </c>
      <c r="I95" s="5">
        <v>0</v>
      </c>
      <c r="J95" s="5">
        <v>600</v>
      </c>
      <c r="K95" s="5">
        <v>600</v>
      </c>
      <c r="L95" s="5">
        <v>521.14</v>
      </c>
      <c r="M95" s="5">
        <v>515.45000000000005</v>
      </c>
      <c r="N95" s="5">
        <v>78.86</v>
      </c>
    </row>
    <row r="96" spans="1:16" x14ac:dyDescent="0.2">
      <c r="A96" t="s">
        <v>84</v>
      </c>
      <c r="B96" t="s">
        <v>117</v>
      </c>
      <c r="C96" t="s">
        <v>106</v>
      </c>
      <c r="D96" t="s">
        <v>118</v>
      </c>
      <c r="E96" t="s">
        <v>4</v>
      </c>
      <c r="F96" t="s">
        <v>5</v>
      </c>
      <c r="G96" s="5">
        <v>0</v>
      </c>
      <c r="H96" s="5">
        <v>0</v>
      </c>
      <c r="I96" s="5">
        <v>0</v>
      </c>
      <c r="J96" s="5">
        <v>60</v>
      </c>
      <c r="K96" s="5">
        <v>60</v>
      </c>
      <c r="L96" s="5">
        <v>51.99</v>
      </c>
      <c r="M96" s="5">
        <v>51.99</v>
      </c>
      <c r="N96" s="5">
        <v>8.01</v>
      </c>
    </row>
    <row r="97" spans="1:16" x14ac:dyDescent="0.2">
      <c r="A97" t="s">
        <v>122</v>
      </c>
      <c r="B97" t="s">
        <v>117</v>
      </c>
      <c r="C97" t="s">
        <v>106</v>
      </c>
      <c r="D97" t="s">
        <v>118</v>
      </c>
      <c r="E97" t="s">
        <v>4</v>
      </c>
      <c r="F97" t="s">
        <v>5</v>
      </c>
      <c r="G97" s="5">
        <v>0</v>
      </c>
      <c r="H97" s="5">
        <v>0</v>
      </c>
      <c r="I97" s="5">
        <v>0</v>
      </c>
      <c r="J97" s="5">
        <v>430</v>
      </c>
      <c r="K97" s="5">
        <v>430</v>
      </c>
      <c r="L97" s="5">
        <v>420.37</v>
      </c>
      <c r="M97" s="5">
        <v>0</v>
      </c>
      <c r="N97" s="5">
        <v>9.6300000000000008</v>
      </c>
    </row>
    <row r="98" spans="1:16" x14ac:dyDescent="0.2">
      <c r="A98" t="s">
        <v>81</v>
      </c>
      <c r="B98" t="s">
        <v>117</v>
      </c>
      <c r="C98" t="s">
        <v>106</v>
      </c>
      <c r="D98" t="s">
        <v>118</v>
      </c>
      <c r="E98" t="s">
        <v>4</v>
      </c>
      <c r="F98" t="s">
        <v>5</v>
      </c>
      <c r="G98" s="5">
        <v>0</v>
      </c>
      <c r="H98" s="5">
        <v>0</v>
      </c>
      <c r="I98" s="5">
        <v>0</v>
      </c>
      <c r="J98" s="5">
        <v>150</v>
      </c>
      <c r="K98" s="5">
        <v>150</v>
      </c>
      <c r="L98" s="5">
        <v>127.75</v>
      </c>
      <c r="M98" s="5">
        <v>127.75</v>
      </c>
      <c r="N98" s="5">
        <v>22.25</v>
      </c>
    </row>
    <row r="99" spans="1:16" x14ac:dyDescent="0.2">
      <c r="A99" t="s">
        <v>85</v>
      </c>
      <c r="B99" t="s">
        <v>123</v>
      </c>
      <c r="C99" t="s">
        <v>124</v>
      </c>
      <c r="D99" s="37" t="s">
        <v>125</v>
      </c>
      <c r="E99" t="s">
        <v>4</v>
      </c>
      <c r="F99" t="s">
        <v>5</v>
      </c>
      <c r="G99" s="5">
        <v>0</v>
      </c>
      <c r="H99" s="5">
        <v>0</v>
      </c>
      <c r="I99" s="5">
        <v>0</v>
      </c>
      <c r="J99" s="5">
        <v>3543</v>
      </c>
      <c r="K99" s="5">
        <v>3543</v>
      </c>
      <c r="L99" s="5">
        <v>3542.14</v>
      </c>
      <c r="M99" s="5">
        <v>3542.14</v>
      </c>
      <c r="N99" s="5">
        <v>0.86</v>
      </c>
    </row>
    <row r="100" spans="1:16" x14ac:dyDescent="0.2">
      <c r="A100" t="s">
        <v>0</v>
      </c>
      <c r="B100" t="s">
        <v>126</v>
      </c>
      <c r="C100" t="s">
        <v>124</v>
      </c>
      <c r="D100" s="37" t="s">
        <v>127</v>
      </c>
      <c r="E100" t="s">
        <v>4</v>
      </c>
      <c r="F100" t="s">
        <v>5</v>
      </c>
      <c r="G100" s="5">
        <v>0</v>
      </c>
      <c r="H100" s="5">
        <v>0</v>
      </c>
      <c r="I100" s="5">
        <v>0</v>
      </c>
      <c r="J100" s="5">
        <v>106649.19</v>
      </c>
      <c r="K100" s="5">
        <v>106649.19</v>
      </c>
      <c r="L100" s="5">
        <v>68402.789999999994</v>
      </c>
      <c r="M100" s="5">
        <v>68402.789999999994</v>
      </c>
      <c r="N100" s="5">
        <v>38246.400000000001</v>
      </c>
    </row>
    <row r="101" spans="1:16" x14ac:dyDescent="0.2">
      <c r="A101" t="s">
        <v>0</v>
      </c>
      <c r="B101" t="s">
        <v>128</v>
      </c>
      <c r="C101" t="s">
        <v>124</v>
      </c>
      <c r="D101" s="37" t="s">
        <v>129</v>
      </c>
      <c r="E101" t="s">
        <v>4</v>
      </c>
      <c r="F101" t="s">
        <v>5</v>
      </c>
      <c r="G101" s="5">
        <v>0</v>
      </c>
      <c r="H101" s="5">
        <v>0</v>
      </c>
      <c r="I101" s="5">
        <v>0</v>
      </c>
      <c r="J101" s="5">
        <v>182120.83</v>
      </c>
      <c r="K101" s="5">
        <v>182120.83</v>
      </c>
      <c r="L101" s="5">
        <v>82050.929999999993</v>
      </c>
      <c r="M101" s="5">
        <v>82050.929999999993</v>
      </c>
      <c r="N101" s="5">
        <v>100069.9</v>
      </c>
    </row>
    <row r="102" spans="1:16" x14ac:dyDescent="0.2">
      <c r="A102" t="s">
        <v>0</v>
      </c>
      <c r="B102" t="s">
        <v>130</v>
      </c>
      <c r="C102" t="s">
        <v>131</v>
      </c>
      <c r="D102" s="37" t="s">
        <v>132</v>
      </c>
      <c r="E102" t="s">
        <v>133</v>
      </c>
      <c r="F102" t="s">
        <v>134</v>
      </c>
      <c r="G102" s="5">
        <v>347000000</v>
      </c>
      <c r="H102" s="5">
        <v>0</v>
      </c>
      <c r="I102" s="5">
        <v>347000000</v>
      </c>
      <c r="J102" s="5">
        <f>-36021598.41+82045.98</f>
        <v>-35939552.43</v>
      </c>
      <c r="K102" s="5">
        <f>+G102+J102</f>
        <v>311060447.56999999</v>
      </c>
      <c r="L102" s="5">
        <v>160751409.19999999</v>
      </c>
      <c r="M102" s="5">
        <v>160751409.19999999</v>
      </c>
      <c r="N102" s="5">
        <v>150226992.38999999</v>
      </c>
    </row>
    <row r="103" spans="1:16" s="83" customFormat="1" x14ac:dyDescent="0.2">
      <c r="A103" s="83" t="s">
        <v>0</v>
      </c>
      <c r="B103" s="83" t="s">
        <v>196</v>
      </c>
      <c r="C103" s="83" t="s">
        <v>131</v>
      </c>
      <c r="D103" s="84" t="s">
        <v>197</v>
      </c>
      <c r="E103" s="83">
        <v>202</v>
      </c>
      <c r="F103" s="83" t="s">
        <v>141</v>
      </c>
      <c r="G103" s="6">
        <v>0</v>
      </c>
      <c r="H103" s="6">
        <v>0</v>
      </c>
      <c r="I103" s="6">
        <v>0</v>
      </c>
      <c r="J103" s="6">
        <v>813752.13</v>
      </c>
      <c r="K103" s="6">
        <v>813752.13</v>
      </c>
      <c r="L103" s="6">
        <v>0</v>
      </c>
      <c r="M103" s="6">
        <v>0</v>
      </c>
      <c r="N103" s="6">
        <v>0</v>
      </c>
    </row>
    <row r="104" spans="1:16" x14ac:dyDescent="0.2">
      <c r="A104" t="s">
        <v>0</v>
      </c>
      <c r="B104" t="s">
        <v>135</v>
      </c>
      <c r="C104" t="s">
        <v>131</v>
      </c>
      <c r="D104" s="37" t="s">
        <v>136</v>
      </c>
      <c r="E104" t="s">
        <v>133</v>
      </c>
      <c r="F104" t="s">
        <v>134</v>
      </c>
      <c r="G104" s="5">
        <v>8000000.0000000037</v>
      </c>
      <c r="H104" s="5">
        <v>0</v>
      </c>
      <c r="I104" s="5">
        <v>8000000.0000000037</v>
      </c>
      <c r="J104" s="5">
        <v>-2226900</v>
      </c>
      <c r="K104" s="5">
        <v>5773100</v>
      </c>
      <c r="L104" s="5">
        <v>12126359.08</v>
      </c>
      <c r="M104" s="5">
        <v>144.86000000000001</v>
      </c>
      <c r="N104" s="5">
        <v>-18408455.559999995</v>
      </c>
    </row>
    <row r="105" spans="1:16" x14ac:dyDescent="0.2">
      <c r="A105" t="s">
        <v>99</v>
      </c>
      <c r="B105" t="s">
        <v>135</v>
      </c>
      <c r="C105" s="37" t="s">
        <v>131</v>
      </c>
      <c r="D105" s="37" t="s">
        <v>136</v>
      </c>
      <c r="E105" t="s">
        <v>133</v>
      </c>
      <c r="F105" t="s">
        <v>134</v>
      </c>
      <c r="G105" s="5">
        <v>0</v>
      </c>
      <c r="H105" s="5">
        <v>0</v>
      </c>
      <c r="I105" s="5">
        <v>0</v>
      </c>
      <c r="J105" s="5">
        <v>52000</v>
      </c>
      <c r="K105" s="5">
        <v>52000</v>
      </c>
      <c r="L105" s="5">
        <v>51747.81</v>
      </c>
      <c r="M105" s="5">
        <v>35</v>
      </c>
      <c r="N105" s="5">
        <v>252.19</v>
      </c>
      <c r="P105" s="8">
        <v>82045.98</v>
      </c>
    </row>
    <row r="106" spans="1:16" x14ac:dyDescent="0.2">
      <c r="A106" t="s">
        <v>76</v>
      </c>
      <c r="B106" t="s">
        <v>135</v>
      </c>
      <c r="C106" t="s">
        <v>131</v>
      </c>
      <c r="D106" t="s">
        <v>136</v>
      </c>
      <c r="E106" t="s">
        <v>133</v>
      </c>
      <c r="F106" t="s">
        <v>134</v>
      </c>
      <c r="G106" s="5">
        <v>0</v>
      </c>
      <c r="H106" s="5">
        <v>0</v>
      </c>
      <c r="I106" s="5">
        <v>0</v>
      </c>
      <c r="J106" s="5">
        <v>12000</v>
      </c>
      <c r="K106" s="5">
        <v>12000</v>
      </c>
      <c r="L106" s="5">
        <v>11551.7</v>
      </c>
      <c r="M106" s="5">
        <v>0</v>
      </c>
      <c r="N106" s="5">
        <v>448.3</v>
      </c>
    </row>
    <row r="107" spans="1:16" x14ac:dyDescent="0.2">
      <c r="A107" t="s">
        <v>97</v>
      </c>
      <c r="B107" t="s">
        <v>135</v>
      </c>
      <c r="C107" t="s">
        <v>131</v>
      </c>
      <c r="D107" t="s">
        <v>136</v>
      </c>
      <c r="E107" t="s">
        <v>133</v>
      </c>
      <c r="F107" t="s">
        <v>134</v>
      </c>
      <c r="G107" s="5">
        <v>0</v>
      </c>
      <c r="H107" s="5">
        <v>0</v>
      </c>
      <c r="I107" s="5">
        <v>0</v>
      </c>
      <c r="J107" s="5">
        <v>32000</v>
      </c>
      <c r="K107" s="5">
        <v>32000</v>
      </c>
      <c r="L107" s="5">
        <v>31115.72</v>
      </c>
      <c r="M107" s="5">
        <v>0</v>
      </c>
      <c r="N107" s="5">
        <v>884.28</v>
      </c>
    </row>
    <row r="108" spans="1:16" x14ac:dyDescent="0.2">
      <c r="A108" t="s">
        <v>120</v>
      </c>
      <c r="B108" t="s">
        <v>135</v>
      </c>
      <c r="C108" t="s">
        <v>131</v>
      </c>
      <c r="D108" t="s">
        <v>136</v>
      </c>
      <c r="E108" t="s">
        <v>133</v>
      </c>
      <c r="F108" t="s">
        <v>134</v>
      </c>
      <c r="G108" s="5">
        <v>0</v>
      </c>
      <c r="H108" s="5">
        <v>0</v>
      </c>
      <c r="I108" s="5">
        <v>0</v>
      </c>
      <c r="J108" s="5">
        <v>128000</v>
      </c>
      <c r="K108" s="5">
        <v>128000</v>
      </c>
      <c r="L108" s="5">
        <v>127713.42</v>
      </c>
      <c r="M108" s="5">
        <v>0</v>
      </c>
      <c r="N108" s="5">
        <v>286.58</v>
      </c>
    </row>
    <row r="109" spans="1:16" x14ac:dyDescent="0.2">
      <c r="A109" t="s">
        <v>83</v>
      </c>
      <c r="B109" t="s">
        <v>135</v>
      </c>
      <c r="C109" t="s">
        <v>131</v>
      </c>
      <c r="D109" t="s">
        <v>136</v>
      </c>
      <c r="E109" t="s">
        <v>133</v>
      </c>
      <c r="F109" t="s">
        <v>134</v>
      </c>
      <c r="G109" s="5">
        <v>0</v>
      </c>
      <c r="H109" s="5">
        <v>0</v>
      </c>
      <c r="I109" s="5">
        <v>0</v>
      </c>
      <c r="J109" s="5">
        <v>2900</v>
      </c>
      <c r="K109" s="5">
        <v>2900</v>
      </c>
      <c r="L109" s="5">
        <v>2825.51</v>
      </c>
      <c r="M109" s="5">
        <v>0</v>
      </c>
      <c r="N109" s="5">
        <v>74.489999999999995</v>
      </c>
    </row>
    <row r="110" spans="1:16" x14ac:dyDescent="0.2">
      <c r="A110" t="s">
        <v>0</v>
      </c>
      <c r="B110" t="s">
        <v>137</v>
      </c>
      <c r="C110" s="37" t="s">
        <v>138</v>
      </c>
      <c r="D110" t="s">
        <v>139</v>
      </c>
      <c r="E110" t="s">
        <v>140</v>
      </c>
      <c r="F110" t="s">
        <v>141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5">
        <v>0</v>
      </c>
      <c r="N110" s="5">
        <v>-88994144.970000014</v>
      </c>
    </row>
    <row r="111" spans="1:16" x14ac:dyDescent="0.2">
      <c r="A111" t="s">
        <v>0</v>
      </c>
      <c r="B111" t="s">
        <v>142</v>
      </c>
      <c r="C111" s="37" t="s">
        <v>143</v>
      </c>
      <c r="D111" t="s">
        <v>144</v>
      </c>
      <c r="E111" t="s">
        <v>4</v>
      </c>
      <c r="F111" t="s">
        <v>5</v>
      </c>
      <c r="G111" s="5">
        <v>15000000</v>
      </c>
      <c r="H111" s="5">
        <v>0</v>
      </c>
      <c r="I111" s="5">
        <v>15000000</v>
      </c>
      <c r="J111" s="5">
        <v>0</v>
      </c>
      <c r="K111" s="5">
        <v>15000000</v>
      </c>
      <c r="L111" s="5">
        <v>0</v>
      </c>
      <c r="M111" s="5">
        <v>0</v>
      </c>
      <c r="N111" s="5">
        <v>15000000</v>
      </c>
    </row>
    <row r="112" spans="1:16" x14ac:dyDescent="0.2">
      <c r="A112" t="s">
        <v>0</v>
      </c>
      <c r="B112" t="s">
        <v>145</v>
      </c>
      <c r="C112" t="s">
        <v>143</v>
      </c>
      <c r="D112" t="s">
        <v>146</v>
      </c>
      <c r="E112" t="s">
        <v>133</v>
      </c>
      <c r="F112" t="s">
        <v>134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800736.90999999992</v>
      </c>
    </row>
    <row r="113" spans="1:14" x14ac:dyDescent="0.2">
      <c r="A113" t="s">
        <v>0</v>
      </c>
      <c r="B113" t="s">
        <v>145</v>
      </c>
      <c r="C113" t="s">
        <v>143</v>
      </c>
      <c r="D113" t="s">
        <v>146</v>
      </c>
      <c r="E113" t="s">
        <v>140</v>
      </c>
      <c r="F113" t="s">
        <v>141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-1963738.6299999952</v>
      </c>
    </row>
    <row r="114" spans="1:14" x14ac:dyDescent="0.2">
      <c r="A114" t="s">
        <v>0</v>
      </c>
      <c r="B114" t="s">
        <v>147</v>
      </c>
      <c r="C114" t="s">
        <v>148</v>
      </c>
      <c r="D114" s="37" t="s">
        <v>149</v>
      </c>
      <c r="E114" t="s">
        <v>4</v>
      </c>
      <c r="F114" t="s">
        <v>5</v>
      </c>
      <c r="G114" s="5">
        <v>54593254.869999997</v>
      </c>
      <c r="H114" s="5">
        <v>0</v>
      </c>
      <c r="I114" s="5">
        <v>54593254.869999997</v>
      </c>
      <c r="J114" s="5">
        <v>-39600636.329999998</v>
      </c>
      <c r="K114" s="5">
        <v>14992618.539999999</v>
      </c>
      <c r="L114" s="5">
        <v>0</v>
      </c>
      <c r="M114" s="5">
        <v>0</v>
      </c>
      <c r="N114" s="5">
        <v>14992618.539999999</v>
      </c>
    </row>
    <row r="115" spans="1:14" x14ac:dyDescent="0.2">
      <c r="A115" t="s">
        <v>0</v>
      </c>
      <c r="B115" t="s">
        <v>150</v>
      </c>
      <c r="C115" s="37" t="s">
        <v>148</v>
      </c>
      <c r="D115" s="37" t="s">
        <v>151</v>
      </c>
      <c r="E115" t="s">
        <v>4</v>
      </c>
      <c r="F115" t="s">
        <v>5</v>
      </c>
      <c r="G115" s="5">
        <v>339446.22</v>
      </c>
      <c r="H115" s="5">
        <v>0</v>
      </c>
      <c r="I115" s="5">
        <v>339446.22</v>
      </c>
      <c r="J115" s="5">
        <v>-93925.57</v>
      </c>
      <c r="K115" s="5">
        <v>245520.65</v>
      </c>
      <c r="L115" s="5">
        <v>0</v>
      </c>
      <c r="M115" s="5">
        <v>0</v>
      </c>
      <c r="N115" s="5">
        <v>245520.65</v>
      </c>
    </row>
    <row r="116" spans="1:14" x14ac:dyDescent="0.2">
      <c r="A116" t="s">
        <v>0</v>
      </c>
      <c r="B116" t="s">
        <v>150</v>
      </c>
      <c r="C116" t="s">
        <v>148</v>
      </c>
      <c r="D116" t="s">
        <v>151</v>
      </c>
      <c r="E116" t="s">
        <v>133</v>
      </c>
      <c r="F116" t="s">
        <v>134</v>
      </c>
      <c r="G116" s="5">
        <v>95801.499999999985</v>
      </c>
      <c r="H116" s="5">
        <v>0</v>
      </c>
      <c r="I116" s="5">
        <v>95801.499999999985</v>
      </c>
      <c r="J116" s="5">
        <v>0</v>
      </c>
      <c r="K116" s="5">
        <v>95801.499999999985</v>
      </c>
      <c r="L116" s="5">
        <v>0</v>
      </c>
      <c r="M116" s="5">
        <v>0</v>
      </c>
      <c r="N116" s="5">
        <v>95801.499999999985</v>
      </c>
    </row>
    <row r="117" spans="1:14" x14ac:dyDescent="0.2">
      <c r="A117" t="s">
        <v>0</v>
      </c>
      <c r="B117" t="s">
        <v>150</v>
      </c>
      <c r="C117" t="s">
        <v>148</v>
      </c>
      <c r="D117" t="s">
        <v>151</v>
      </c>
      <c r="E117" t="s">
        <v>140</v>
      </c>
      <c r="F117" t="s">
        <v>141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">
      <c r="A118" t="s">
        <v>0</v>
      </c>
      <c r="B118" t="s">
        <v>152</v>
      </c>
      <c r="C118" t="s">
        <v>148</v>
      </c>
      <c r="D118" t="s">
        <v>153</v>
      </c>
      <c r="E118" t="s">
        <v>140</v>
      </c>
      <c r="F118" t="s">
        <v>141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88582.799999998882</v>
      </c>
    </row>
    <row r="119" spans="1:14" x14ac:dyDescent="0.2">
      <c r="A119" t="s">
        <v>0</v>
      </c>
      <c r="B119" t="s">
        <v>152</v>
      </c>
      <c r="C119" t="s">
        <v>148</v>
      </c>
      <c r="D119" t="s">
        <v>153</v>
      </c>
      <c r="E119" t="s">
        <v>4</v>
      </c>
      <c r="F119" t="s">
        <v>5</v>
      </c>
      <c r="G119" s="5">
        <v>3724240.15</v>
      </c>
      <c r="H119" s="5">
        <v>0</v>
      </c>
      <c r="I119" s="5">
        <v>3724240.15</v>
      </c>
      <c r="J119" s="5">
        <v>175971.54</v>
      </c>
      <c r="K119" s="5">
        <v>3900211.69</v>
      </c>
      <c r="L119" s="5">
        <v>0</v>
      </c>
      <c r="M119" s="5">
        <v>0</v>
      </c>
      <c r="N119" s="5">
        <v>3900211.69</v>
      </c>
    </row>
    <row r="120" spans="1:14" x14ac:dyDescent="0.2">
      <c r="A120" t="s">
        <v>0</v>
      </c>
      <c r="B120" t="s">
        <v>152</v>
      </c>
      <c r="C120" t="s">
        <v>148</v>
      </c>
      <c r="D120" t="s">
        <v>153</v>
      </c>
      <c r="E120" t="s">
        <v>133</v>
      </c>
      <c r="F120" t="s">
        <v>134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206693.1799999997</v>
      </c>
    </row>
    <row r="121" spans="1:14" ht="15" customHeight="1" x14ac:dyDescent="0.2">
      <c r="C121" s="37" t="s">
        <v>131</v>
      </c>
      <c r="D121" s="12" t="s">
        <v>132</v>
      </c>
      <c r="E121" s="21" t="s">
        <v>133</v>
      </c>
      <c r="F121" s="22" t="s">
        <v>134</v>
      </c>
      <c r="G121" s="30">
        <v>0</v>
      </c>
      <c r="H121" s="31"/>
      <c r="I121" s="30">
        <v>0</v>
      </c>
      <c r="J121" s="31">
        <v>0</v>
      </c>
      <c r="K121" s="31">
        <v>0</v>
      </c>
      <c r="L121" s="31"/>
      <c r="M121" s="31">
        <v>0</v>
      </c>
      <c r="N121" s="31">
        <v>0</v>
      </c>
    </row>
    <row r="122" spans="1:14" ht="15" customHeight="1" x14ac:dyDescent="0.2">
      <c r="C122" s="37" t="s">
        <v>131</v>
      </c>
      <c r="D122" s="40" t="s">
        <v>171</v>
      </c>
      <c r="E122" s="23" t="s">
        <v>133</v>
      </c>
      <c r="F122" s="23" t="s">
        <v>134</v>
      </c>
      <c r="G122" s="30">
        <v>31476996.879999999</v>
      </c>
      <c r="H122" s="31"/>
      <c r="I122" s="30">
        <v>31476996.879999999</v>
      </c>
      <c r="J122" s="31">
        <v>-12055196.48</v>
      </c>
      <c r="K122" s="31">
        <v>19421800.399999999</v>
      </c>
      <c r="L122" s="31">
        <v>3089414.01</v>
      </c>
      <c r="M122" s="31"/>
      <c r="N122" s="31">
        <v>28387582.869999997</v>
      </c>
    </row>
    <row r="123" spans="1:14" ht="15" customHeight="1" x14ac:dyDescent="0.2">
      <c r="C123" s="37" t="s">
        <v>138</v>
      </c>
      <c r="D123" s="19" t="s">
        <v>139</v>
      </c>
      <c r="E123" s="23" t="s">
        <v>140</v>
      </c>
      <c r="F123" s="23" t="s">
        <v>141</v>
      </c>
      <c r="G123" s="30">
        <v>145549191.55000001</v>
      </c>
      <c r="H123" s="31">
        <v>0</v>
      </c>
      <c r="I123" s="30">
        <v>145549191.55000001</v>
      </c>
      <c r="J123" s="31">
        <v>-88994144.969999999</v>
      </c>
      <c r="K123" s="31">
        <v>56555046.579999998</v>
      </c>
      <c r="L123" s="31">
        <v>32863776</v>
      </c>
      <c r="M123" s="31">
        <v>32863776</v>
      </c>
      <c r="N123" s="31">
        <v>112685415.55000001</v>
      </c>
    </row>
    <row r="124" spans="1:14" ht="15" customHeight="1" x14ac:dyDescent="0.2">
      <c r="C124" s="37" t="s">
        <v>143</v>
      </c>
      <c r="D124" s="19" t="s">
        <v>146</v>
      </c>
      <c r="E124" s="23" t="s">
        <v>133</v>
      </c>
      <c r="F124" s="23" t="s">
        <v>134</v>
      </c>
      <c r="G124" s="30">
        <v>318747.76</v>
      </c>
      <c r="H124" s="31">
        <v>0</v>
      </c>
      <c r="I124" s="30">
        <v>318747.76</v>
      </c>
      <c r="J124" s="31">
        <v>800736.91</v>
      </c>
      <c r="K124" s="31">
        <v>1119484.67</v>
      </c>
      <c r="L124" s="31">
        <v>0</v>
      </c>
      <c r="M124" s="31">
        <v>0</v>
      </c>
      <c r="N124" s="31">
        <v>318747.76</v>
      </c>
    </row>
    <row r="125" spans="1:14" ht="15" customHeight="1" x14ac:dyDescent="0.2">
      <c r="C125" s="37" t="s">
        <v>143</v>
      </c>
      <c r="D125" s="19" t="s">
        <v>146</v>
      </c>
      <c r="E125" s="23" t="s">
        <v>140</v>
      </c>
      <c r="F125" s="23" t="s">
        <v>141</v>
      </c>
      <c r="G125" s="30">
        <v>98639463.060000002</v>
      </c>
      <c r="H125" s="31"/>
      <c r="I125" s="30">
        <v>98639463.060000002</v>
      </c>
      <c r="J125" s="31">
        <v>-1963738.63</v>
      </c>
      <c r="K125" s="31">
        <v>96675724.430000007</v>
      </c>
      <c r="L125" s="31"/>
      <c r="M125" s="31"/>
      <c r="N125" s="31">
        <v>98639463.060000002</v>
      </c>
    </row>
    <row r="126" spans="1:14" ht="15" customHeight="1" x14ac:dyDescent="0.2">
      <c r="C126" s="37" t="s">
        <v>148</v>
      </c>
      <c r="D126" s="35" t="s">
        <v>149</v>
      </c>
      <c r="E126" s="24" t="s">
        <v>4</v>
      </c>
      <c r="F126" s="24" t="s">
        <v>5</v>
      </c>
      <c r="G126" s="33">
        <v>0</v>
      </c>
      <c r="H126" s="34"/>
      <c r="I126" s="33">
        <v>0</v>
      </c>
      <c r="J126" s="34">
        <v>0</v>
      </c>
      <c r="K126" s="34"/>
      <c r="L126" s="34">
        <v>0</v>
      </c>
      <c r="M126" s="34">
        <v>0</v>
      </c>
      <c r="N126" s="34">
        <v>0</v>
      </c>
    </row>
    <row r="127" spans="1:14" ht="15" customHeight="1" x14ac:dyDescent="0.2">
      <c r="C127" s="37" t="s">
        <v>148</v>
      </c>
      <c r="D127" s="19" t="s">
        <v>151</v>
      </c>
      <c r="E127" s="23" t="s">
        <v>140</v>
      </c>
      <c r="F127" s="23" t="s">
        <v>141</v>
      </c>
      <c r="G127" s="30">
        <v>7560953.7599999998</v>
      </c>
      <c r="H127" s="31"/>
      <c r="I127" s="30">
        <v>7560953.7599999998</v>
      </c>
      <c r="J127" s="31">
        <v>0</v>
      </c>
      <c r="K127" s="31">
        <v>7560953.7599999998</v>
      </c>
      <c r="L127" s="31"/>
      <c r="M127" s="31"/>
      <c r="N127" s="31">
        <v>7560953.7599999998</v>
      </c>
    </row>
    <row r="128" spans="1:14" ht="15" customHeight="1" x14ac:dyDescent="0.2">
      <c r="C128" s="37" t="s">
        <v>148</v>
      </c>
      <c r="D128" s="19" t="s">
        <v>151</v>
      </c>
      <c r="E128" s="39" t="s">
        <v>4</v>
      </c>
      <c r="F128" s="23" t="s">
        <v>5</v>
      </c>
      <c r="G128" s="30">
        <v>0</v>
      </c>
      <c r="H128" s="31"/>
      <c r="I128" s="30">
        <v>0</v>
      </c>
      <c r="J128" s="31">
        <v>0</v>
      </c>
      <c r="K128" s="31"/>
      <c r="L128" s="31"/>
      <c r="M128" s="31"/>
      <c r="N128" s="31">
        <v>0</v>
      </c>
    </row>
    <row r="129" spans="3:14" ht="15" customHeight="1" x14ac:dyDescent="0.2">
      <c r="C129" s="37" t="s">
        <v>148</v>
      </c>
      <c r="D129" s="19" t="s">
        <v>151</v>
      </c>
      <c r="E129" s="23" t="s">
        <v>133</v>
      </c>
      <c r="F129" s="23" t="s">
        <v>134</v>
      </c>
      <c r="G129" s="30">
        <v>56249.61</v>
      </c>
      <c r="H129" s="31"/>
      <c r="I129" s="30">
        <v>56249.61</v>
      </c>
      <c r="J129" s="31">
        <v>0</v>
      </c>
      <c r="K129" s="31">
        <v>56249.61</v>
      </c>
      <c r="L129" s="31">
        <v>0</v>
      </c>
      <c r="M129" s="31">
        <v>0</v>
      </c>
      <c r="N129" s="31">
        <v>56249.61</v>
      </c>
    </row>
    <row r="130" spans="3:14" ht="15" customHeight="1" x14ac:dyDescent="0.2">
      <c r="C130" s="37" t="s">
        <v>148</v>
      </c>
      <c r="D130" s="19" t="s">
        <v>153</v>
      </c>
      <c r="E130" s="23" t="s">
        <v>140</v>
      </c>
      <c r="F130" s="23" t="s">
        <v>141</v>
      </c>
      <c r="G130" s="30">
        <v>10553716.65</v>
      </c>
      <c r="H130" s="31"/>
      <c r="I130" s="30">
        <v>10553716.65</v>
      </c>
      <c r="J130" s="31">
        <v>88582.8</v>
      </c>
      <c r="K130" s="31">
        <v>10642299.449999999</v>
      </c>
      <c r="L130" s="31">
        <v>0</v>
      </c>
      <c r="M130" s="31">
        <v>0</v>
      </c>
      <c r="N130" s="31">
        <v>10553716.65</v>
      </c>
    </row>
    <row r="131" spans="3:14" ht="15" customHeight="1" x14ac:dyDescent="0.2">
      <c r="C131" s="37" t="s">
        <v>148</v>
      </c>
      <c r="D131" s="19" t="s">
        <v>153</v>
      </c>
      <c r="E131" s="39" t="s">
        <v>4</v>
      </c>
      <c r="F131" s="23" t="s">
        <v>5</v>
      </c>
      <c r="G131" s="30">
        <v>0</v>
      </c>
      <c r="H131" s="31"/>
      <c r="I131" s="30">
        <v>0</v>
      </c>
      <c r="J131" s="31">
        <v>0</v>
      </c>
      <c r="K131" s="31"/>
      <c r="L131" s="31"/>
      <c r="M131" s="31"/>
      <c r="N131" s="31"/>
    </row>
    <row r="132" spans="3:14" ht="15" customHeight="1" x14ac:dyDescent="0.2">
      <c r="C132" s="37" t="s">
        <v>148</v>
      </c>
      <c r="D132" s="12" t="s">
        <v>153</v>
      </c>
      <c r="E132" s="22" t="s">
        <v>133</v>
      </c>
      <c r="F132" s="22" t="s">
        <v>134</v>
      </c>
      <c r="G132" s="30">
        <v>24625338.859999999</v>
      </c>
      <c r="H132" s="31"/>
      <c r="I132" s="30">
        <v>24625338.859999999</v>
      </c>
      <c r="J132" s="31">
        <v>206693.18</v>
      </c>
      <c r="K132" s="31">
        <v>24832032.039999999</v>
      </c>
      <c r="L132" s="31">
        <v>0</v>
      </c>
      <c r="M132" s="31">
        <v>0</v>
      </c>
      <c r="N132" s="31">
        <v>24625338.859999999</v>
      </c>
    </row>
    <row r="133" spans="3:14" ht="19.5" customHeight="1" thickBot="1" x14ac:dyDescent="0.25">
      <c r="G133" s="32">
        <f>SUM(G2:G132)</f>
        <v>1077704600.8699999</v>
      </c>
      <c r="H133" s="32">
        <f t="shared" ref="H133:N133" si="0">SUM(H2:H132)</f>
        <v>0</v>
      </c>
      <c r="I133" s="32">
        <f t="shared" si="0"/>
        <v>1077704600.8699999</v>
      </c>
      <c r="J133" s="32">
        <f t="shared" si="0"/>
        <v>-248119977.63</v>
      </c>
      <c r="K133" s="32">
        <f t="shared" si="0"/>
        <v>829584623.24000013</v>
      </c>
      <c r="L133" s="32">
        <f t="shared" si="0"/>
        <v>411627059.51999998</v>
      </c>
      <c r="M133" s="32">
        <f t="shared" si="0"/>
        <v>396046501.41000003</v>
      </c>
      <c r="N133" s="32">
        <f t="shared" si="0"/>
        <v>417957563.72000009</v>
      </c>
    </row>
    <row r="134" spans="3:14" ht="13.5" thickTop="1" x14ac:dyDescent="0.2">
      <c r="G134" s="36"/>
      <c r="H134" s="36"/>
      <c r="I134" s="36"/>
      <c r="J134" s="36"/>
      <c r="K134" s="36"/>
      <c r="L134" s="36"/>
      <c r="M134" s="5"/>
      <c r="N134" s="5"/>
    </row>
    <row r="135" spans="3:14" x14ac:dyDescent="0.2">
      <c r="G135" s="36"/>
      <c r="H135" s="36"/>
      <c r="I135" s="36"/>
      <c r="J135" s="36"/>
      <c r="K135" s="36"/>
      <c r="L135" s="36"/>
      <c r="M135" s="5"/>
      <c r="N135" s="5"/>
    </row>
    <row r="136" spans="3:14" x14ac:dyDescent="0.2">
      <c r="F136" s="37" t="s">
        <v>172</v>
      </c>
      <c r="G136" s="36" t="e">
        <f>+#REF!+G133</f>
        <v>#REF!</v>
      </c>
      <c r="H136" s="36" t="e">
        <f>+#REF!+H133</f>
        <v>#REF!</v>
      </c>
      <c r="I136" s="36" t="e">
        <f>+#REF!+I133</f>
        <v>#REF!</v>
      </c>
      <c r="J136" s="36" t="e">
        <f>+#REF!+J133</f>
        <v>#REF!</v>
      </c>
      <c r="K136" s="36" t="e">
        <f>+#REF!+K133</f>
        <v>#REF!</v>
      </c>
      <c r="L136" s="36" t="e">
        <f>+#REF!+L133</f>
        <v>#REF!</v>
      </c>
      <c r="M136" s="36" t="e">
        <f>+#REF!+M133</f>
        <v>#REF!</v>
      </c>
      <c r="N136" s="36" t="e">
        <f>+#REF!+N133</f>
        <v>#REF!</v>
      </c>
    </row>
    <row r="137" spans="3:14" x14ac:dyDescent="0.2">
      <c r="F137" s="37" t="s">
        <v>173</v>
      </c>
      <c r="G137" s="36">
        <v>1077704600.8699999</v>
      </c>
      <c r="H137" s="36">
        <v>0</v>
      </c>
      <c r="I137" s="36">
        <v>1077704600.8699999</v>
      </c>
      <c r="J137" s="36">
        <v>-282180425.18999994</v>
      </c>
      <c r="K137" s="36">
        <v>795524175.68000007</v>
      </c>
      <c r="L137" s="36">
        <v>407514792.84000003</v>
      </c>
      <c r="M137" s="5">
        <v>391935395.83000004</v>
      </c>
      <c r="N137" s="5">
        <v>388009382.84000003</v>
      </c>
    </row>
    <row r="138" spans="3:14" x14ac:dyDescent="0.2">
      <c r="G138" s="36"/>
      <c r="H138" s="36"/>
      <c r="I138" s="36"/>
      <c r="J138" s="36"/>
      <c r="K138" s="36"/>
      <c r="L138" s="36"/>
      <c r="M138" s="5"/>
      <c r="N138" s="5"/>
    </row>
    <row r="139" spans="3:14" x14ac:dyDescent="0.2">
      <c r="F139" s="38" t="s">
        <v>174</v>
      </c>
      <c r="G139" s="75" t="e">
        <f>+G136-G137</f>
        <v>#REF!</v>
      </c>
      <c r="H139" s="75" t="e">
        <f t="shared" ref="H139:N139" si="1">+H136-H137</f>
        <v>#REF!</v>
      </c>
      <c r="I139" s="75" t="e">
        <f>+I136-I137</f>
        <v>#REF!</v>
      </c>
      <c r="J139" s="75" t="e">
        <f t="shared" si="1"/>
        <v>#REF!</v>
      </c>
      <c r="K139" s="75" t="e">
        <f t="shared" si="1"/>
        <v>#REF!</v>
      </c>
      <c r="L139" s="75" t="e">
        <f t="shared" si="1"/>
        <v>#REF!</v>
      </c>
      <c r="M139" s="75" t="e">
        <f t="shared" si="1"/>
        <v>#REF!</v>
      </c>
      <c r="N139" s="75" t="e">
        <f t="shared" si="1"/>
        <v>#REF!</v>
      </c>
    </row>
    <row r="140" spans="3:14" x14ac:dyDescent="0.2">
      <c r="G140" s="36"/>
      <c r="H140" s="36"/>
      <c r="I140" s="36"/>
      <c r="J140" s="36"/>
      <c r="K140" s="36"/>
      <c r="L140" s="36"/>
      <c r="M140" s="5"/>
      <c r="N140" s="5"/>
    </row>
    <row r="141" spans="3:14" x14ac:dyDescent="0.2">
      <c r="G141" s="36"/>
      <c r="H141" s="36"/>
      <c r="I141" s="36"/>
      <c r="J141" s="36"/>
      <c r="K141" s="36"/>
      <c r="L141" s="36"/>
      <c r="M141" s="5"/>
      <c r="N141" s="5"/>
    </row>
    <row r="142" spans="3:14" x14ac:dyDescent="0.2">
      <c r="G142" s="36"/>
      <c r="H142" s="36"/>
      <c r="I142" s="36"/>
      <c r="J142" s="36"/>
      <c r="K142" s="36"/>
      <c r="L142" s="36"/>
      <c r="M142" s="5"/>
      <c r="N142" s="5"/>
    </row>
    <row r="143" spans="3:14" x14ac:dyDescent="0.2">
      <c r="G143" s="36"/>
      <c r="H143" s="36"/>
      <c r="I143" s="36"/>
      <c r="J143" s="36"/>
      <c r="K143" s="36"/>
      <c r="L143" s="36"/>
      <c r="M143" s="5"/>
      <c r="N143" s="5"/>
    </row>
    <row r="144" spans="3:14" x14ac:dyDescent="0.2">
      <c r="G144" s="36"/>
      <c r="H144" s="36"/>
      <c r="I144" s="36"/>
      <c r="J144" s="36"/>
      <c r="K144" s="36"/>
      <c r="L144" s="36"/>
      <c r="M144" s="5"/>
      <c r="N144" s="5"/>
    </row>
    <row r="145" spans="7:14" x14ac:dyDescent="0.2">
      <c r="G145" s="36"/>
      <c r="H145" s="36"/>
      <c r="I145" s="36"/>
      <c r="J145" s="36"/>
      <c r="K145" s="36"/>
      <c r="L145" s="36"/>
      <c r="M145" s="5"/>
      <c r="N145" s="5"/>
    </row>
    <row r="146" spans="7:14" x14ac:dyDescent="0.2">
      <c r="G146" s="36"/>
      <c r="H146" s="36"/>
      <c r="I146" s="36"/>
      <c r="J146" s="36"/>
      <c r="K146" s="36"/>
      <c r="L146" s="36"/>
      <c r="M146" s="5"/>
      <c r="N146" s="5"/>
    </row>
    <row r="147" spans="7:14" x14ac:dyDescent="0.2">
      <c r="G147" s="36"/>
      <c r="H147" s="36"/>
      <c r="I147" s="36"/>
      <c r="J147" s="36"/>
      <c r="K147" s="36"/>
      <c r="L147" s="36"/>
      <c r="M147" s="5"/>
      <c r="N147" s="5"/>
    </row>
    <row r="148" spans="7:14" x14ac:dyDescent="0.2">
      <c r="G148" s="36"/>
      <c r="H148" s="36"/>
      <c r="I148" s="36"/>
      <c r="J148" s="36"/>
      <c r="K148" s="36"/>
      <c r="L148" s="36"/>
      <c r="M148" s="5"/>
      <c r="N148" s="5"/>
    </row>
    <row r="149" spans="7:14" x14ac:dyDescent="0.2">
      <c r="G149" s="36"/>
      <c r="H149" s="36"/>
      <c r="I149" s="36"/>
      <c r="J149" s="36"/>
      <c r="K149" s="36"/>
      <c r="L149" s="36"/>
      <c r="M149" s="5"/>
      <c r="N149" s="5"/>
    </row>
    <row r="150" spans="7:14" x14ac:dyDescent="0.2">
      <c r="G150" s="36"/>
      <c r="H150" s="36"/>
      <c r="I150" s="36"/>
      <c r="J150" s="36"/>
      <c r="K150" s="36"/>
      <c r="L150" s="36"/>
      <c r="M150" s="5"/>
      <c r="N150" s="5"/>
    </row>
    <row r="151" spans="7:14" x14ac:dyDescent="0.2">
      <c r="G151" s="36"/>
      <c r="H151" s="36"/>
      <c r="I151" s="36"/>
      <c r="J151" s="36"/>
      <c r="K151" s="36"/>
      <c r="L151" s="36"/>
      <c r="M151" s="5"/>
      <c r="N151" s="5"/>
    </row>
    <row r="152" spans="7:14" x14ac:dyDescent="0.2">
      <c r="G152" s="36"/>
      <c r="H152" s="36"/>
      <c r="I152" s="36"/>
      <c r="J152" s="36"/>
      <c r="K152" s="36"/>
      <c r="L152" s="36"/>
      <c r="M152" s="5"/>
      <c r="N152" s="5"/>
    </row>
    <row r="153" spans="7:14" x14ac:dyDescent="0.2">
      <c r="G153" s="36"/>
      <c r="H153" s="36"/>
      <c r="I153" s="36"/>
      <c r="J153" s="36"/>
      <c r="K153" s="36"/>
      <c r="L153" s="36"/>
      <c r="M153" s="5"/>
      <c r="N153" s="5"/>
    </row>
    <row r="154" spans="7:14" x14ac:dyDescent="0.2">
      <c r="G154" s="36"/>
      <c r="H154" s="36"/>
      <c r="I154" s="36"/>
      <c r="J154" s="36"/>
      <c r="K154" s="36"/>
      <c r="L154" s="36"/>
      <c r="M154" s="5"/>
      <c r="N154" s="5"/>
    </row>
    <row r="155" spans="7:14" x14ac:dyDescent="0.2">
      <c r="G155" s="36"/>
      <c r="H155" s="36"/>
      <c r="I155" s="36"/>
      <c r="J155" s="36"/>
      <c r="K155" s="36"/>
      <c r="L155" s="36"/>
      <c r="M155" s="5"/>
      <c r="N155" s="5"/>
    </row>
    <row r="156" spans="7:14" x14ac:dyDescent="0.2">
      <c r="G156" s="36"/>
      <c r="H156" s="36"/>
      <c r="I156" s="36"/>
      <c r="J156" s="36"/>
      <c r="K156" s="36"/>
      <c r="L156" s="36"/>
      <c r="M156" s="5"/>
      <c r="N156" s="5"/>
    </row>
    <row r="157" spans="7:14" x14ac:dyDescent="0.2">
      <c r="G157" s="36"/>
      <c r="H157" s="36"/>
      <c r="I157" s="36"/>
      <c r="J157" s="36"/>
      <c r="K157" s="36"/>
      <c r="L157" s="36"/>
      <c r="M157" s="5"/>
      <c r="N157" s="5"/>
    </row>
    <row r="158" spans="7:14" x14ac:dyDescent="0.2">
      <c r="G158" s="36"/>
      <c r="H158" s="36"/>
      <c r="I158" s="36"/>
      <c r="J158" s="36"/>
      <c r="K158" s="36"/>
      <c r="L158" s="36"/>
      <c r="M158" s="5"/>
      <c r="N158" s="5"/>
    </row>
    <row r="159" spans="7:14" x14ac:dyDescent="0.2">
      <c r="G159" s="36"/>
      <c r="H159" s="36"/>
      <c r="I159" s="36"/>
      <c r="J159" s="36"/>
      <c r="K159" s="36"/>
      <c r="L159" s="36"/>
      <c r="M159" s="5"/>
      <c r="N159" s="5"/>
    </row>
    <row r="160" spans="7:14" x14ac:dyDescent="0.2">
      <c r="G160" s="36"/>
      <c r="H160" s="36"/>
      <c r="I160" s="36"/>
      <c r="J160" s="36"/>
      <c r="K160" s="36"/>
      <c r="L160" s="36"/>
      <c r="M160" s="5"/>
      <c r="N160" s="5"/>
    </row>
    <row r="161" spans="7:14" x14ac:dyDescent="0.2">
      <c r="G161" s="36"/>
      <c r="H161" s="36"/>
      <c r="I161" s="36"/>
      <c r="J161" s="36"/>
      <c r="K161" s="36"/>
      <c r="L161" s="36"/>
      <c r="M161" s="5"/>
      <c r="N161" s="5"/>
    </row>
    <row r="162" spans="7:14" x14ac:dyDescent="0.2">
      <c r="G162" s="36"/>
      <c r="H162" s="36"/>
      <c r="I162" s="36"/>
      <c r="J162" s="36"/>
      <c r="K162" s="36"/>
      <c r="L162" s="36"/>
      <c r="M162" s="5"/>
      <c r="N162" s="5"/>
    </row>
    <row r="163" spans="7:14" x14ac:dyDescent="0.2">
      <c r="G163" s="36"/>
      <c r="H163" s="36"/>
      <c r="I163" s="36"/>
      <c r="J163" s="36"/>
      <c r="K163" s="36"/>
      <c r="L163" s="36"/>
      <c r="M163" s="5"/>
      <c r="N163" s="5"/>
    </row>
    <row r="164" spans="7:14" x14ac:dyDescent="0.2">
      <c r="G164" s="36"/>
      <c r="H164" s="36"/>
      <c r="I164" s="36"/>
      <c r="J164" s="36"/>
      <c r="K164" s="36"/>
      <c r="L164" s="36"/>
      <c r="M164" s="5"/>
      <c r="N164" s="5"/>
    </row>
    <row r="165" spans="7:14" x14ac:dyDescent="0.2">
      <c r="G165" s="36"/>
      <c r="H165" s="36"/>
      <c r="I165" s="36"/>
      <c r="J165" s="36"/>
      <c r="K165" s="36"/>
      <c r="L165" s="36"/>
      <c r="M165" s="5"/>
      <c r="N165" s="5"/>
    </row>
    <row r="166" spans="7:14" x14ac:dyDescent="0.2">
      <c r="G166" s="36"/>
      <c r="H166" s="36"/>
      <c r="I166" s="36"/>
      <c r="J166" s="36"/>
      <c r="K166" s="36"/>
      <c r="L166" s="36"/>
      <c r="M166" s="5"/>
      <c r="N166" s="5"/>
    </row>
    <row r="167" spans="7:14" x14ac:dyDescent="0.2">
      <c r="G167" s="36"/>
      <c r="H167" s="36"/>
      <c r="I167" s="36"/>
      <c r="J167" s="36"/>
      <c r="K167" s="36"/>
      <c r="L167" s="36"/>
      <c r="M167" s="5"/>
      <c r="N167" s="5"/>
    </row>
    <row r="168" spans="7:14" x14ac:dyDescent="0.2">
      <c r="G168" s="36"/>
      <c r="H168" s="36"/>
      <c r="I168" s="36"/>
      <c r="J168" s="36"/>
      <c r="K168" s="36"/>
      <c r="L168" s="36"/>
      <c r="M168" s="5"/>
      <c r="N168" s="5"/>
    </row>
    <row r="169" spans="7:14" x14ac:dyDescent="0.2">
      <c r="G169" s="36"/>
      <c r="H169" s="36"/>
      <c r="I169" s="36"/>
      <c r="J169" s="36"/>
      <c r="K169" s="36"/>
      <c r="L169" s="36"/>
      <c r="M169" s="5"/>
      <c r="N169" s="5"/>
    </row>
    <row r="170" spans="7:14" x14ac:dyDescent="0.2">
      <c r="G170" s="36"/>
      <c r="H170" s="36"/>
      <c r="I170" s="36"/>
      <c r="J170" s="36"/>
      <c r="K170" s="36"/>
      <c r="L170" s="36"/>
      <c r="M170" s="5"/>
      <c r="N170" s="5"/>
    </row>
    <row r="171" spans="7:14" x14ac:dyDescent="0.2">
      <c r="G171" s="36"/>
      <c r="H171" s="36"/>
      <c r="I171" s="36"/>
      <c r="J171" s="36"/>
      <c r="K171" s="36"/>
      <c r="L171" s="36"/>
      <c r="M171" s="5"/>
      <c r="N171" s="5"/>
    </row>
    <row r="172" spans="7:14" x14ac:dyDescent="0.2">
      <c r="G172" s="36"/>
      <c r="H172" s="36"/>
      <c r="I172" s="36"/>
      <c r="J172" s="36"/>
      <c r="K172" s="36"/>
      <c r="L172" s="36"/>
      <c r="M172" s="5"/>
      <c r="N172" s="5"/>
    </row>
    <row r="173" spans="7:14" x14ac:dyDescent="0.2">
      <c r="G173" s="36"/>
      <c r="H173" s="36"/>
      <c r="I173" s="36"/>
      <c r="J173" s="36"/>
      <c r="K173" s="36"/>
      <c r="L173" s="36"/>
      <c r="M173" s="5"/>
      <c r="N173" s="5"/>
    </row>
    <row r="174" spans="7:14" x14ac:dyDescent="0.2">
      <c r="G174" s="36"/>
      <c r="H174" s="36"/>
      <c r="I174" s="36"/>
      <c r="J174" s="36"/>
      <c r="K174" s="36"/>
      <c r="L174" s="36"/>
      <c r="M174" s="5"/>
      <c r="N174" s="5"/>
    </row>
    <row r="175" spans="7:14" x14ac:dyDescent="0.2">
      <c r="G175" s="36"/>
      <c r="H175" s="36"/>
      <c r="I175" s="36"/>
      <c r="J175" s="36"/>
      <c r="K175" s="36"/>
      <c r="L175" s="36"/>
      <c r="M175" s="5"/>
      <c r="N175" s="5"/>
    </row>
    <row r="176" spans="7:14" x14ac:dyDescent="0.2">
      <c r="G176" s="36"/>
      <c r="H176" s="36"/>
      <c r="I176" s="36"/>
      <c r="J176" s="36"/>
      <c r="K176" s="36"/>
      <c r="L176" s="36"/>
      <c r="M176" s="5"/>
      <c r="N176" s="5"/>
    </row>
    <row r="177" spans="7:14" x14ac:dyDescent="0.2">
      <c r="G177" s="36"/>
      <c r="H177" s="36"/>
      <c r="I177" s="36"/>
      <c r="J177" s="36"/>
      <c r="K177" s="36"/>
      <c r="L177" s="36"/>
      <c r="M177" s="5"/>
      <c r="N177" s="5"/>
    </row>
    <row r="178" spans="7:14" x14ac:dyDescent="0.2">
      <c r="G178" s="36"/>
      <c r="H178" s="36"/>
      <c r="I178" s="36"/>
      <c r="J178" s="36"/>
      <c r="K178" s="36"/>
      <c r="L178" s="36"/>
      <c r="M178" s="5"/>
      <c r="N178" s="5"/>
    </row>
    <row r="179" spans="7:14" x14ac:dyDescent="0.2">
      <c r="G179" s="36"/>
      <c r="H179" s="36"/>
      <c r="I179" s="36"/>
      <c r="J179" s="36"/>
      <c r="K179" s="36"/>
      <c r="L179" s="36"/>
      <c r="M179" s="5"/>
      <c r="N179" s="5"/>
    </row>
    <row r="180" spans="7:14" x14ac:dyDescent="0.2">
      <c r="G180" s="36"/>
      <c r="H180" s="36"/>
      <c r="I180" s="36"/>
      <c r="J180" s="36"/>
      <c r="K180" s="36"/>
      <c r="L180" s="36"/>
      <c r="M180" s="5"/>
      <c r="N180" s="5"/>
    </row>
    <row r="181" spans="7:14" x14ac:dyDescent="0.2">
      <c r="G181" s="36"/>
      <c r="H181" s="36"/>
      <c r="I181" s="36"/>
      <c r="J181" s="36"/>
      <c r="K181" s="36"/>
      <c r="L181" s="36"/>
      <c r="M181" s="5"/>
      <c r="N181" s="5"/>
    </row>
    <row r="182" spans="7:14" x14ac:dyDescent="0.2">
      <c r="G182" s="36"/>
      <c r="H182" s="36"/>
      <c r="I182" s="36"/>
      <c r="J182" s="36"/>
      <c r="K182" s="36"/>
      <c r="L182" s="36"/>
      <c r="M182" s="5"/>
      <c r="N182" s="5"/>
    </row>
    <row r="183" spans="7:14" x14ac:dyDescent="0.2">
      <c r="G183" s="36"/>
      <c r="H183" s="36"/>
      <c r="I183" s="36"/>
      <c r="J183" s="36"/>
      <c r="K183" s="36"/>
      <c r="L183" s="36"/>
      <c r="M183" s="5"/>
      <c r="N183" s="5"/>
    </row>
    <row r="184" spans="7:14" x14ac:dyDescent="0.2">
      <c r="G184" s="36"/>
      <c r="H184" s="36"/>
      <c r="I184" s="36"/>
      <c r="J184" s="36"/>
      <c r="K184" s="36"/>
      <c r="L184" s="36"/>
      <c r="M184" s="5"/>
      <c r="N184" s="5"/>
    </row>
    <row r="185" spans="7:14" x14ac:dyDescent="0.2">
      <c r="G185" s="36"/>
      <c r="H185" s="36"/>
      <c r="I185" s="36"/>
      <c r="J185" s="36"/>
      <c r="K185" s="36"/>
      <c r="L185" s="36"/>
      <c r="M185" s="5"/>
      <c r="N185" s="5"/>
    </row>
    <row r="186" spans="7:14" x14ac:dyDescent="0.2">
      <c r="G186" s="36"/>
      <c r="H186" s="36"/>
      <c r="I186" s="36"/>
      <c r="J186" s="36"/>
      <c r="K186" s="36"/>
      <c r="L186" s="36"/>
      <c r="M186" s="5"/>
      <c r="N186" s="5"/>
    </row>
    <row r="187" spans="7:14" x14ac:dyDescent="0.2">
      <c r="G187" s="36"/>
      <c r="H187" s="36"/>
      <c r="I187" s="36"/>
      <c r="J187" s="36"/>
      <c r="K187" s="36"/>
      <c r="L187" s="36"/>
      <c r="M187" s="5"/>
      <c r="N187" s="5"/>
    </row>
    <row r="188" spans="7:14" x14ac:dyDescent="0.2">
      <c r="G188" s="36"/>
      <c r="H188" s="36"/>
      <c r="I188" s="36"/>
      <c r="J188" s="36"/>
      <c r="K188" s="36"/>
      <c r="L188" s="36"/>
      <c r="M188" s="5"/>
      <c r="N188" s="5"/>
    </row>
    <row r="189" spans="7:14" x14ac:dyDescent="0.2">
      <c r="G189" s="36"/>
      <c r="H189" s="36"/>
      <c r="I189" s="36"/>
      <c r="J189" s="36"/>
      <c r="K189" s="36"/>
      <c r="L189" s="36"/>
      <c r="M189" s="5"/>
      <c r="N189" s="5"/>
    </row>
    <row r="190" spans="7:14" x14ac:dyDescent="0.2">
      <c r="G190" s="36"/>
      <c r="H190" s="36"/>
      <c r="I190" s="36"/>
      <c r="J190" s="36"/>
      <c r="K190" s="36"/>
      <c r="L190" s="36"/>
      <c r="M190" s="5"/>
      <c r="N190" s="5"/>
    </row>
    <row r="191" spans="7:14" x14ac:dyDescent="0.2">
      <c r="G191" s="36"/>
      <c r="H191" s="36"/>
      <c r="I191" s="36"/>
      <c r="J191" s="36"/>
      <c r="K191" s="36"/>
      <c r="L191" s="36"/>
      <c r="M191" s="5"/>
      <c r="N191" s="5"/>
    </row>
    <row r="192" spans="7:14" x14ac:dyDescent="0.2">
      <c r="G192" s="36"/>
      <c r="H192" s="36"/>
      <c r="I192" s="36"/>
      <c r="J192" s="36"/>
      <c r="K192" s="36"/>
      <c r="L192" s="36"/>
      <c r="M192" s="5"/>
      <c r="N192" s="5"/>
    </row>
    <row r="193" spans="7:14" x14ac:dyDescent="0.2">
      <c r="G193" s="36"/>
      <c r="H193" s="36"/>
      <c r="I193" s="36"/>
      <c r="J193" s="36"/>
      <c r="K193" s="36"/>
      <c r="L193" s="36"/>
      <c r="M193" s="5"/>
      <c r="N193" s="5"/>
    </row>
    <row r="194" spans="7:14" x14ac:dyDescent="0.2">
      <c r="G194" s="36"/>
      <c r="H194" s="36"/>
      <c r="I194" s="36"/>
      <c r="J194" s="36"/>
      <c r="K194" s="36"/>
      <c r="L194" s="36"/>
      <c r="M194" s="5"/>
      <c r="N194" s="5"/>
    </row>
    <row r="195" spans="7:14" x14ac:dyDescent="0.2">
      <c r="G195" s="36"/>
      <c r="H195" s="36"/>
      <c r="I195" s="36"/>
      <c r="J195" s="36"/>
      <c r="K195" s="36"/>
      <c r="L195" s="36"/>
      <c r="M195" s="5"/>
      <c r="N195" s="5"/>
    </row>
    <row r="196" spans="7:14" x14ac:dyDescent="0.2">
      <c r="G196" s="36"/>
      <c r="H196" s="36"/>
      <c r="I196" s="36"/>
      <c r="J196" s="36"/>
      <c r="K196" s="36"/>
      <c r="L196" s="36"/>
      <c r="M196" s="5"/>
      <c r="N196" s="5"/>
    </row>
    <row r="197" spans="7:14" x14ac:dyDescent="0.2">
      <c r="G197" s="36"/>
      <c r="H197" s="36"/>
      <c r="I197" s="36"/>
      <c r="J197" s="36"/>
      <c r="K197" s="36"/>
      <c r="L197" s="36"/>
      <c r="M197" s="5"/>
      <c r="N197" s="5"/>
    </row>
    <row r="198" spans="7:14" x14ac:dyDescent="0.2">
      <c r="G198" s="36"/>
      <c r="H198" s="36"/>
      <c r="I198" s="36"/>
      <c r="J198" s="36"/>
      <c r="K198" s="36"/>
      <c r="L198" s="36"/>
      <c r="M198" s="5"/>
      <c r="N198" s="5"/>
    </row>
    <row r="199" spans="7:14" x14ac:dyDescent="0.2">
      <c r="G199" s="36"/>
      <c r="H199" s="36"/>
      <c r="I199" s="36"/>
      <c r="J199" s="36"/>
      <c r="K199" s="36"/>
      <c r="L199" s="36"/>
      <c r="M199" s="5"/>
      <c r="N199" s="5"/>
    </row>
    <row r="200" spans="7:14" x14ac:dyDescent="0.2">
      <c r="G200" s="36"/>
      <c r="H200" s="36"/>
      <c r="I200" s="36"/>
      <c r="J200" s="36"/>
      <c r="K200" s="36"/>
      <c r="L200" s="36"/>
      <c r="M200" s="5"/>
      <c r="N200" s="5"/>
    </row>
    <row r="201" spans="7:14" x14ac:dyDescent="0.2">
      <c r="G201" s="36"/>
      <c r="H201" s="36"/>
      <c r="I201" s="36"/>
      <c r="J201" s="36"/>
      <c r="K201" s="36"/>
      <c r="L201" s="36"/>
      <c r="M201" s="5"/>
      <c r="N201" s="5"/>
    </row>
    <row r="202" spans="7:14" x14ac:dyDescent="0.2">
      <c r="G202" s="36"/>
      <c r="H202" s="36"/>
      <c r="I202" s="36"/>
      <c r="J202" s="36"/>
      <c r="K202" s="36"/>
      <c r="L202" s="36"/>
      <c r="M202" s="5"/>
      <c r="N202" s="5"/>
    </row>
    <row r="203" spans="7:14" x14ac:dyDescent="0.2">
      <c r="G203" s="36"/>
      <c r="H203" s="36"/>
      <c r="I203" s="36"/>
      <c r="J203" s="36"/>
      <c r="K203" s="36"/>
      <c r="L203" s="36"/>
      <c r="M203" s="5"/>
      <c r="N203" s="5"/>
    </row>
    <row r="204" spans="7:14" x14ac:dyDescent="0.2">
      <c r="G204" s="36"/>
      <c r="H204" s="36"/>
      <c r="I204" s="36"/>
      <c r="J204" s="36"/>
      <c r="K204" s="36"/>
      <c r="L204" s="36"/>
      <c r="M204" s="5"/>
      <c r="N204" s="5"/>
    </row>
    <row r="205" spans="7:14" x14ac:dyDescent="0.2">
      <c r="G205" s="36"/>
      <c r="H205" s="36"/>
      <c r="I205" s="36"/>
      <c r="J205" s="36"/>
      <c r="K205" s="36"/>
      <c r="L205" s="36"/>
      <c r="M205" s="5"/>
      <c r="N205" s="5"/>
    </row>
    <row r="206" spans="7:14" x14ac:dyDescent="0.2">
      <c r="G206" s="36"/>
      <c r="H206" s="36"/>
      <c r="I206" s="36"/>
      <c r="J206" s="36"/>
      <c r="K206" s="36"/>
      <c r="L206" s="36"/>
      <c r="M206" s="5"/>
      <c r="N206" s="5"/>
    </row>
    <row r="207" spans="7:14" x14ac:dyDescent="0.2">
      <c r="G207" s="36"/>
      <c r="H207" s="36"/>
      <c r="I207" s="36"/>
      <c r="J207" s="36"/>
      <c r="K207" s="36"/>
      <c r="L207" s="36"/>
      <c r="M207" s="5"/>
      <c r="N207" s="5"/>
    </row>
    <row r="208" spans="7:14" x14ac:dyDescent="0.2">
      <c r="G208" s="36"/>
      <c r="H208" s="36"/>
      <c r="I208" s="36"/>
      <c r="J208" s="36"/>
      <c r="K208" s="36"/>
      <c r="L208" s="36"/>
      <c r="M208" s="5"/>
      <c r="N208" s="5"/>
    </row>
    <row r="209" spans="7:14" x14ac:dyDescent="0.2">
      <c r="G209" s="36"/>
      <c r="H209" s="36"/>
      <c r="I209" s="36"/>
      <c r="J209" s="36"/>
      <c r="K209" s="36"/>
      <c r="L209" s="36"/>
      <c r="M209" s="5"/>
      <c r="N209" s="5"/>
    </row>
    <row r="210" spans="7:14" x14ac:dyDescent="0.2">
      <c r="G210" s="36"/>
      <c r="H210" s="36"/>
      <c r="I210" s="36"/>
      <c r="J210" s="36"/>
      <c r="K210" s="36"/>
      <c r="L210" s="36"/>
      <c r="M210" s="5"/>
      <c r="N210" s="5"/>
    </row>
    <row r="211" spans="7:14" x14ac:dyDescent="0.2">
      <c r="G211" s="36"/>
      <c r="H211" s="36"/>
      <c r="I211" s="36"/>
      <c r="J211" s="36"/>
      <c r="K211" s="36"/>
      <c r="L211" s="36"/>
      <c r="M211" s="5"/>
      <c r="N211" s="5"/>
    </row>
    <row r="212" spans="7:14" x14ac:dyDescent="0.2">
      <c r="G212" s="36"/>
      <c r="H212" s="36"/>
      <c r="I212" s="36"/>
      <c r="J212" s="36"/>
      <c r="K212" s="36"/>
      <c r="L212" s="36"/>
      <c r="M212" s="5"/>
      <c r="N212" s="5"/>
    </row>
    <row r="213" spans="7:14" x14ac:dyDescent="0.2">
      <c r="G213" s="36"/>
      <c r="H213" s="36"/>
      <c r="I213" s="36"/>
      <c r="J213" s="36"/>
      <c r="K213" s="36"/>
      <c r="L213" s="36"/>
      <c r="M213" s="5"/>
      <c r="N213" s="5"/>
    </row>
    <row r="214" spans="7:14" x14ac:dyDescent="0.2">
      <c r="G214" s="36"/>
      <c r="H214" s="36"/>
      <c r="I214" s="36"/>
      <c r="J214" s="36"/>
      <c r="K214" s="36"/>
      <c r="L214" s="36"/>
      <c r="M214" s="5"/>
      <c r="N214" s="5"/>
    </row>
    <row r="215" spans="7:14" x14ac:dyDescent="0.2">
      <c r="G215" s="36"/>
      <c r="H215" s="36"/>
      <c r="I215" s="36"/>
      <c r="J215" s="36"/>
      <c r="K215" s="36"/>
      <c r="L215" s="36"/>
      <c r="M215" s="5"/>
      <c r="N215" s="5"/>
    </row>
    <row r="216" spans="7:14" x14ac:dyDescent="0.2">
      <c r="G216" s="36"/>
      <c r="H216" s="36"/>
      <c r="I216" s="36"/>
      <c r="J216" s="36"/>
      <c r="K216" s="36"/>
      <c r="L216" s="36"/>
      <c r="M216" s="5"/>
      <c r="N216" s="5"/>
    </row>
    <row r="217" spans="7:14" x14ac:dyDescent="0.2">
      <c r="G217" s="36"/>
      <c r="H217" s="36"/>
      <c r="I217" s="36"/>
      <c r="J217" s="36"/>
      <c r="K217" s="36"/>
      <c r="L217" s="36"/>
      <c r="M217" s="5"/>
      <c r="N217" s="5"/>
    </row>
    <row r="218" spans="7:14" x14ac:dyDescent="0.2">
      <c r="G218" s="36"/>
      <c r="H218" s="36"/>
      <c r="I218" s="36"/>
      <c r="J218" s="36"/>
      <c r="K218" s="36"/>
      <c r="L218" s="36"/>
      <c r="M218" s="5"/>
      <c r="N218" s="5"/>
    </row>
    <row r="219" spans="7:14" x14ac:dyDescent="0.2">
      <c r="G219" s="36"/>
      <c r="H219" s="36"/>
      <c r="I219" s="36"/>
      <c r="J219" s="36"/>
      <c r="K219" s="36"/>
      <c r="L219" s="36"/>
      <c r="M219" s="5"/>
      <c r="N219" s="5"/>
    </row>
    <row r="220" spans="7:14" x14ac:dyDescent="0.2">
      <c r="G220" s="36"/>
      <c r="H220" s="36"/>
      <c r="I220" s="36"/>
      <c r="J220" s="36"/>
      <c r="K220" s="36"/>
      <c r="L220" s="36"/>
      <c r="M220" s="5"/>
      <c r="N220" s="5"/>
    </row>
    <row r="221" spans="7:14" x14ac:dyDescent="0.2">
      <c r="G221" s="36"/>
      <c r="H221" s="36"/>
      <c r="I221" s="36"/>
      <c r="J221" s="36"/>
      <c r="K221" s="36"/>
      <c r="L221" s="36"/>
      <c r="M221" s="5"/>
      <c r="N221" s="5"/>
    </row>
    <row r="222" spans="7:14" x14ac:dyDescent="0.2">
      <c r="G222" s="36"/>
      <c r="H222" s="36"/>
      <c r="I222" s="36"/>
      <c r="J222" s="36"/>
      <c r="K222" s="36"/>
      <c r="L222" s="36"/>
      <c r="M222" s="5"/>
      <c r="N222" s="5"/>
    </row>
    <row r="223" spans="7:14" x14ac:dyDescent="0.2">
      <c r="G223" s="36"/>
      <c r="H223" s="36"/>
      <c r="I223" s="36"/>
      <c r="J223" s="36"/>
      <c r="K223" s="36"/>
      <c r="L223" s="36"/>
      <c r="M223" s="5"/>
      <c r="N223" s="5"/>
    </row>
    <row r="224" spans="7:14" x14ac:dyDescent="0.2">
      <c r="G224" s="36"/>
      <c r="H224" s="36"/>
      <c r="I224" s="36"/>
      <c r="J224" s="36"/>
      <c r="K224" s="36"/>
      <c r="L224" s="36"/>
      <c r="M224" s="5"/>
      <c r="N224" s="5"/>
    </row>
    <row r="225" spans="7:14" x14ac:dyDescent="0.2">
      <c r="G225" s="36"/>
      <c r="H225" s="36"/>
      <c r="I225" s="36"/>
      <c r="J225" s="36"/>
      <c r="K225" s="36"/>
      <c r="L225" s="36"/>
      <c r="M225" s="5"/>
      <c r="N225" s="5"/>
    </row>
    <row r="226" spans="7:14" x14ac:dyDescent="0.2">
      <c r="G226" s="36"/>
      <c r="H226" s="36"/>
      <c r="I226" s="36"/>
      <c r="J226" s="36"/>
      <c r="K226" s="36"/>
      <c r="L226" s="36"/>
      <c r="M226" s="5"/>
      <c r="N226" s="5"/>
    </row>
    <row r="227" spans="7:14" x14ac:dyDescent="0.2">
      <c r="G227" s="36"/>
      <c r="H227" s="36"/>
      <c r="I227" s="36"/>
      <c r="J227" s="36"/>
      <c r="K227" s="36"/>
      <c r="L227" s="36"/>
      <c r="M227" s="5"/>
      <c r="N227" s="5"/>
    </row>
    <row r="228" spans="7:14" x14ac:dyDescent="0.2">
      <c r="G228" s="36"/>
      <c r="H228" s="36"/>
      <c r="I228" s="36"/>
      <c r="J228" s="36"/>
      <c r="K228" s="36"/>
      <c r="L228" s="36"/>
      <c r="M228" s="5"/>
      <c r="N228" s="5"/>
    </row>
    <row r="229" spans="7:14" x14ac:dyDescent="0.2">
      <c r="G229" s="36"/>
      <c r="H229" s="36"/>
      <c r="I229" s="36"/>
      <c r="J229" s="36"/>
      <c r="K229" s="36"/>
      <c r="L229" s="36"/>
      <c r="M229" s="5"/>
      <c r="N229" s="5"/>
    </row>
    <row r="230" spans="7:14" x14ac:dyDescent="0.2">
      <c r="G230" s="36"/>
      <c r="H230" s="36"/>
      <c r="I230" s="36"/>
      <c r="J230" s="36"/>
      <c r="K230" s="36"/>
      <c r="L230" s="36"/>
      <c r="M230" s="5"/>
      <c r="N230" s="5"/>
    </row>
    <row r="231" spans="7:14" x14ac:dyDescent="0.2">
      <c r="G231" s="36"/>
      <c r="H231" s="36"/>
      <c r="I231" s="36"/>
      <c r="J231" s="36"/>
      <c r="K231" s="36"/>
      <c r="L231" s="36"/>
      <c r="M231" s="5"/>
      <c r="N231" s="5"/>
    </row>
    <row r="232" spans="7:14" x14ac:dyDescent="0.2">
      <c r="G232" s="36"/>
      <c r="H232" s="36"/>
      <c r="I232" s="36"/>
      <c r="J232" s="36"/>
      <c r="K232" s="36"/>
      <c r="L232" s="36"/>
      <c r="M232" s="5"/>
      <c r="N232" s="5"/>
    </row>
    <row r="233" spans="7:14" x14ac:dyDescent="0.2">
      <c r="G233" s="36"/>
      <c r="H233" s="36"/>
      <c r="I233" s="36"/>
      <c r="J233" s="36"/>
      <c r="K233" s="36"/>
      <c r="L233" s="36"/>
      <c r="M233" s="5"/>
      <c r="N233" s="5"/>
    </row>
    <row r="234" spans="7:14" x14ac:dyDescent="0.2">
      <c r="G234" s="36"/>
      <c r="H234" s="36"/>
      <c r="I234" s="36"/>
      <c r="J234" s="36"/>
      <c r="K234" s="36"/>
      <c r="L234" s="36"/>
      <c r="M234" s="5"/>
      <c r="N234" s="5"/>
    </row>
    <row r="235" spans="7:14" x14ac:dyDescent="0.2">
      <c r="G235" s="36"/>
      <c r="H235" s="36"/>
      <c r="I235" s="36"/>
      <c r="J235" s="36"/>
      <c r="K235" s="36"/>
      <c r="L235" s="36"/>
      <c r="M235" s="5"/>
      <c r="N235" s="5"/>
    </row>
    <row r="236" spans="7:14" x14ac:dyDescent="0.2">
      <c r="G236" s="36"/>
      <c r="H236" s="36"/>
      <c r="I236" s="36"/>
      <c r="J236" s="36"/>
      <c r="K236" s="36"/>
      <c r="L236" s="36"/>
      <c r="M236" s="5"/>
      <c r="N236" s="5"/>
    </row>
  </sheetData>
  <autoFilter ref="A1:Q120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J122" sqref="J122"/>
    </sheetView>
  </sheetViews>
  <sheetFormatPr baseColWidth="10" defaultRowHeight="12.75" x14ac:dyDescent="0.2"/>
  <cols>
    <col min="1" max="1" width="46.7109375" customWidth="1"/>
    <col min="2" max="2" width="18.42578125" style="8" bestFit="1" customWidth="1"/>
    <col min="3" max="3" width="18.28515625" style="8" bestFit="1" customWidth="1"/>
    <col min="4" max="4" width="13.28515625" style="8" customWidth="1"/>
    <col min="5" max="5" width="13.7109375" bestFit="1" customWidth="1"/>
    <col min="6" max="6" width="13.140625" bestFit="1" customWidth="1"/>
  </cols>
  <sheetData>
    <row r="1" spans="1:6" ht="13.5" thickBot="1" x14ac:dyDescent="0.25"/>
    <row r="2" spans="1:6" ht="12.75" customHeight="1" x14ac:dyDescent="0.2">
      <c r="A2" s="87" t="s">
        <v>193</v>
      </c>
      <c r="B2" s="88"/>
      <c r="C2" s="88"/>
      <c r="D2" s="88"/>
      <c r="E2" s="88"/>
      <c r="F2" s="89"/>
    </row>
    <row r="3" spans="1:6" x14ac:dyDescent="0.2">
      <c r="A3" s="90"/>
      <c r="B3" s="91"/>
      <c r="C3" s="91"/>
      <c r="D3" s="91"/>
      <c r="E3" s="91"/>
      <c r="F3" s="92"/>
    </row>
    <row r="4" spans="1:6" ht="13.5" thickBot="1" x14ac:dyDescent="0.25">
      <c r="A4" s="93"/>
      <c r="B4" s="94"/>
      <c r="C4" s="94"/>
      <c r="D4" s="94"/>
      <c r="E4" s="94"/>
      <c r="F4" s="95"/>
    </row>
    <row r="5" spans="1:6" ht="14.25" customHeight="1" x14ac:dyDescent="0.2"/>
    <row r="6" spans="1:6" s="46" customFormat="1" ht="41.25" customHeight="1" x14ac:dyDescent="0.2">
      <c r="A6" s="66" t="s">
        <v>192</v>
      </c>
      <c r="B6" s="85" t="s">
        <v>201</v>
      </c>
      <c r="C6" s="85" t="s">
        <v>202</v>
      </c>
      <c r="D6" s="48" t="s">
        <v>169</v>
      </c>
      <c r="E6" s="48" t="s">
        <v>178</v>
      </c>
      <c r="F6" s="85" t="s">
        <v>185</v>
      </c>
    </row>
    <row r="7" spans="1:6" x14ac:dyDescent="0.2">
      <c r="A7" s="7" t="s">
        <v>132</v>
      </c>
      <c r="B7" s="8">
        <v>347000000</v>
      </c>
      <c r="C7" s="8">
        <v>347000000</v>
      </c>
      <c r="D7" s="8">
        <v>-35939552.43</v>
      </c>
      <c r="E7" s="8">
        <v>311060447.56999999</v>
      </c>
      <c r="F7" s="44">
        <v>0.10357219720461094</v>
      </c>
    </row>
    <row r="8" spans="1:6" x14ac:dyDescent="0.2">
      <c r="A8" s="7" t="s">
        <v>136</v>
      </c>
      <c r="B8" s="8">
        <v>8000000.0000000037</v>
      </c>
      <c r="C8" s="8">
        <v>8000000.0000000037</v>
      </c>
      <c r="D8" s="8">
        <v>-2000000</v>
      </c>
      <c r="E8" s="8">
        <v>6000000</v>
      </c>
      <c r="F8" s="44">
        <v>0.24999999999999989</v>
      </c>
    </row>
    <row r="9" spans="1:6" x14ac:dyDescent="0.2">
      <c r="A9" s="7" t="s">
        <v>168</v>
      </c>
      <c r="B9" s="8">
        <v>355000000</v>
      </c>
      <c r="C9" s="8">
        <v>355000000</v>
      </c>
      <c r="D9" s="8">
        <v>-37939552.43</v>
      </c>
      <c r="E9" s="8">
        <v>317060447.56999999</v>
      </c>
      <c r="F9" s="44">
        <v>0.10687197867605634</v>
      </c>
    </row>
    <row r="10" spans="1:6" x14ac:dyDescent="0.2">
      <c r="B10"/>
      <c r="C10"/>
      <c r="D10"/>
    </row>
    <row r="11" spans="1:6" x14ac:dyDescent="0.2">
      <c r="B11"/>
      <c r="C11"/>
      <c r="D11"/>
      <c r="F11" s="76"/>
    </row>
    <row r="12" spans="1:6" x14ac:dyDescent="0.2">
      <c r="B12"/>
      <c r="C12"/>
      <c r="D12"/>
    </row>
    <row r="13" spans="1:6" x14ac:dyDescent="0.2">
      <c r="B13"/>
      <c r="C13"/>
      <c r="D13"/>
    </row>
    <row r="14" spans="1:6" x14ac:dyDescent="0.2">
      <c r="B14"/>
      <c r="C14"/>
      <c r="D14"/>
    </row>
    <row r="15" spans="1:6" x14ac:dyDescent="0.2">
      <c r="B15"/>
      <c r="C15"/>
      <c r="D15"/>
    </row>
    <row r="16" spans="1:6" x14ac:dyDescent="0.2">
      <c r="B16"/>
      <c r="C16"/>
      <c r="D16"/>
    </row>
    <row r="17" spans="2:4" x14ac:dyDescent="0.2">
      <c r="B17"/>
      <c r="C17"/>
      <c r="D17"/>
    </row>
    <row r="18" spans="2:4" x14ac:dyDescent="0.2">
      <c r="B18"/>
      <c r="C18"/>
      <c r="D18"/>
    </row>
    <row r="19" spans="2:4" x14ac:dyDescent="0.2">
      <c r="B19"/>
      <c r="C19"/>
      <c r="D19"/>
    </row>
    <row r="20" spans="2:4" x14ac:dyDescent="0.2">
      <c r="B20"/>
      <c r="C20"/>
      <c r="D20"/>
    </row>
    <row r="21" spans="2:4" x14ac:dyDescent="0.2">
      <c r="B21"/>
      <c r="C21"/>
      <c r="D21"/>
    </row>
    <row r="22" spans="2:4" x14ac:dyDescent="0.2">
      <c r="B22"/>
      <c r="C22"/>
      <c r="D22"/>
    </row>
    <row r="23" spans="2:4" x14ac:dyDescent="0.2">
      <c r="B23"/>
      <c r="C23"/>
      <c r="D23"/>
    </row>
    <row r="24" spans="2:4" x14ac:dyDescent="0.2">
      <c r="B24"/>
      <c r="C24"/>
      <c r="D24"/>
    </row>
    <row r="25" spans="2:4" x14ac:dyDescent="0.2">
      <c r="B25"/>
      <c r="C25"/>
      <c r="D25"/>
    </row>
    <row r="26" spans="2:4" x14ac:dyDescent="0.2">
      <c r="B26"/>
      <c r="C26"/>
      <c r="D26"/>
    </row>
    <row r="27" spans="2:4" x14ac:dyDescent="0.2">
      <c r="B27"/>
      <c r="C27"/>
      <c r="D27"/>
    </row>
    <row r="28" spans="2:4" x14ac:dyDescent="0.2">
      <c r="B28"/>
      <c r="C28"/>
      <c r="D28"/>
    </row>
    <row r="29" spans="2:4" x14ac:dyDescent="0.2">
      <c r="B29"/>
      <c r="C29"/>
      <c r="D29"/>
    </row>
    <row r="30" spans="2:4" x14ac:dyDescent="0.2">
      <c r="B30"/>
      <c r="C30"/>
      <c r="D30"/>
    </row>
    <row r="31" spans="2:4" x14ac:dyDescent="0.2">
      <c r="B31"/>
      <c r="C31"/>
      <c r="D31"/>
    </row>
    <row r="32" spans="2:4" x14ac:dyDescent="0.2">
      <c r="B32"/>
      <c r="C32"/>
      <c r="D32"/>
    </row>
    <row r="33" spans="2:4" x14ac:dyDescent="0.2">
      <c r="B33"/>
      <c r="C33"/>
      <c r="D33"/>
    </row>
    <row r="34" spans="2:4" x14ac:dyDescent="0.2">
      <c r="B34"/>
      <c r="C34"/>
      <c r="D34"/>
    </row>
    <row r="35" spans="2:4" x14ac:dyDescent="0.2">
      <c r="B35"/>
      <c r="C35"/>
      <c r="D35"/>
    </row>
    <row r="36" spans="2:4" x14ac:dyDescent="0.2">
      <c r="B36"/>
      <c r="C36"/>
      <c r="D36"/>
    </row>
    <row r="37" spans="2:4" x14ac:dyDescent="0.2">
      <c r="B37"/>
      <c r="C37"/>
      <c r="D37"/>
    </row>
    <row r="38" spans="2:4" x14ac:dyDescent="0.2">
      <c r="B38"/>
      <c r="C38"/>
      <c r="D38"/>
    </row>
    <row r="39" spans="2:4" x14ac:dyDescent="0.2">
      <c r="B39"/>
      <c r="C39"/>
      <c r="D39"/>
    </row>
    <row r="40" spans="2:4" x14ac:dyDescent="0.2">
      <c r="B40"/>
      <c r="C40"/>
      <c r="D40"/>
    </row>
    <row r="41" spans="2:4" x14ac:dyDescent="0.2">
      <c r="B41"/>
      <c r="C41"/>
      <c r="D41"/>
    </row>
    <row r="42" spans="2:4" x14ac:dyDescent="0.2">
      <c r="B42"/>
      <c r="C42"/>
      <c r="D42"/>
    </row>
    <row r="43" spans="2:4" x14ac:dyDescent="0.2">
      <c r="B43"/>
      <c r="C43"/>
      <c r="D43"/>
    </row>
    <row r="44" spans="2:4" x14ac:dyDescent="0.2">
      <c r="B44"/>
      <c r="C44"/>
      <c r="D44"/>
    </row>
    <row r="45" spans="2:4" x14ac:dyDescent="0.2">
      <c r="B45"/>
      <c r="C45"/>
      <c r="D45"/>
    </row>
    <row r="46" spans="2:4" x14ac:dyDescent="0.2">
      <c r="B46"/>
      <c r="C46"/>
      <c r="D46"/>
    </row>
    <row r="47" spans="2:4" x14ac:dyDescent="0.2">
      <c r="B47"/>
      <c r="C47"/>
      <c r="D47"/>
    </row>
    <row r="48" spans="2:4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</sheetData>
  <mergeCells count="1">
    <mergeCell ref="A2:F4"/>
  </mergeCell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10" workbookViewId="0">
      <selection activeCell="J122" sqref="J122"/>
    </sheetView>
  </sheetViews>
  <sheetFormatPr baseColWidth="10" defaultRowHeight="12.75" x14ac:dyDescent="0.2"/>
  <cols>
    <col min="1" max="1" width="51.5703125" customWidth="1"/>
    <col min="2" max="2" width="18.42578125" style="8" customWidth="1"/>
    <col min="3" max="3" width="18.28515625" style="8" customWidth="1"/>
    <col min="4" max="4" width="13.7109375" style="8" customWidth="1"/>
    <col min="5" max="5" width="7.5703125" style="8" bestFit="1" customWidth="1"/>
    <col min="6" max="6" width="13.7109375" style="8" customWidth="1"/>
    <col min="7" max="7" width="7.5703125" customWidth="1"/>
  </cols>
  <sheetData>
    <row r="1" spans="1:7" ht="13.5" thickBot="1" x14ac:dyDescent="0.25"/>
    <row r="2" spans="1:7" ht="14.25" customHeight="1" x14ac:dyDescent="0.2">
      <c r="A2" s="87" t="s">
        <v>184</v>
      </c>
      <c r="B2" s="88"/>
      <c r="C2" s="88"/>
      <c r="D2" s="88"/>
      <c r="E2" s="88"/>
      <c r="F2" s="88"/>
      <c r="G2" s="89"/>
    </row>
    <row r="3" spans="1:7" ht="14.25" customHeight="1" x14ac:dyDescent="0.2">
      <c r="A3" s="90"/>
      <c r="B3" s="91"/>
      <c r="C3" s="91"/>
      <c r="D3" s="91"/>
      <c r="E3" s="91"/>
      <c r="F3" s="91"/>
      <c r="G3" s="92"/>
    </row>
    <row r="4" spans="1:7" ht="14.25" customHeight="1" thickBot="1" x14ac:dyDescent="0.25">
      <c r="A4" s="93"/>
      <c r="B4" s="94"/>
      <c r="C4" s="94"/>
      <c r="D4" s="94"/>
      <c r="E4" s="94"/>
      <c r="F4" s="94"/>
      <c r="G4" s="95"/>
    </row>
    <row r="6" spans="1:7" ht="25.5" x14ac:dyDescent="0.2">
      <c r="A6" s="41" t="s">
        <v>177</v>
      </c>
      <c r="B6" s="85" t="s">
        <v>201</v>
      </c>
      <c r="C6" s="85" t="s">
        <v>202</v>
      </c>
      <c r="D6" s="10" t="s">
        <v>175</v>
      </c>
      <c r="E6" s="46" t="s">
        <v>204</v>
      </c>
      <c r="F6" s="10" t="s">
        <v>176</v>
      </c>
      <c r="G6" s="46" t="s">
        <v>205</v>
      </c>
    </row>
    <row r="7" spans="1:7" x14ac:dyDescent="0.2">
      <c r="A7" s="61" t="s">
        <v>2</v>
      </c>
      <c r="B7" s="59">
        <v>209608000</v>
      </c>
      <c r="C7" s="59">
        <v>209608000</v>
      </c>
      <c r="D7" s="59">
        <v>132909178.23</v>
      </c>
      <c r="E7" s="62">
        <v>0.63408447306400517</v>
      </c>
      <c r="F7" s="59">
        <v>132909178.23</v>
      </c>
      <c r="G7" s="62">
        <v>0.63408447306400517</v>
      </c>
    </row>
    <row r="8" spans="1:7" x14ac:dyDescent="0.2">
      <c r="A8" s="61" t="s">
        <v>26</v>
      </c>
      <c r="B8" s="60">
        <v>66550000</v>
      </c>
      <c r="C8" s="60">
        <v>66550000</v>
      </c>
      <c r="D8" s="60">
        <v>41669337.019999996</v>
      </c>
      <c r="E8" s="63">
        <v>0.62613579293764077</v>
      </c>
      <c r="F8" s="60">
        <v>41669337.019999996</v>
      </c>
      <c r="G8" s="63">
        <v>0.62613579293764077</v>
      </c>
    </row>
    <row r="9" spans="1:7" x14ac:dyDescent="0.2">
      <c r="A9" s="61" t="s">
        <v>64</v>
      </c>
      <c r="B9" s="60">
        <v>1800000</v>
      </c>
      <c r="C9" s="60">
        <v>1800000</v>
      </c>
      <c r="D9" s="60">
        <v>757834.62</v>
      </c>
      <c r="E9" s="63">
        <v>0.42101923333333335</v>
      </c>
      <c r="F9" s="60">
        <v>757834.62</v>
      </c>
      <c r="G9" s="63">
        <v>0.42101923333333335</v>
      </c>
    </row>
    <row r="10" spans="1:7" x14ac:dyDescent="0.2">
      <c r="A10" s="61" t="s">
        <v>69</v>
      </c>
      <c r="B10" s="60">
        <v>49474200</v>
      </c>
      <c r="C10" s="60">
        <v>49474200</v>
      </c>
      <c r="D10" s="60">
        <v>25803806.850000001</v>
      </c>
      <c r="E10" s="63">
        <v>0.52156087112070537</v>
      </c>
      <c r="F10" s="60">
        <v>25778431.620000001</v>
      </c>
      <c r="G10" s="63">
        <v>0.52104797288283589</v>
      </c>
    </row>
    <row r="11" spans="1:7" x14ac:dyDescent="0.2">
      <c r="A11" s="61" t="s">
        <v>106</v>
      </c>
      <c r="B11" s="60">
        <v>2739000</v>
      </c>
      <c r="C11" s="60">
        <v>2739000</v>
      </c>
      <c r="D11" s="60">
        <v>1276994.4900000002</v>
      </c>
      <c r="E11" s="63">
        <v>0.46622653888280402</v>
      </c>
      <c r="F11" s="60">
        <v>1162358.9999999998</v>
      </c>
      <c r="G11" s="63">
        <v>0.42437349397590352</v>
      </c>
    </row>
    <row r="12" spans="1:7" x14ac:dyDescent="0.2">
      <c r="A12" s="61" t="s">
        <v>124</v>
      </c>
      <c r="B12" s="60">
        <v>0</v>
      </c>
      <c r="C12" s="60">
        <v>0</v>
      </c>
      <c r="D12" s="60">
        <v>153995.85999999999</v>
      </c>
      <c r="E12" s="63">
        <v>0</v>
      </c>
      <c r="F12" s="60">
        <v>153995.85999999999</v>
      </c>
      <c r="G12" s="63">
        <v>0</v>
      </c>
    </row>
    <row r="13" spans="1:7" x14ac:dyDescent="0.2">
      <c r="A13" s="61" t="s">
        <v>131</v>
      </c>
      <c r="B13" s="60">
        <v>355000000</v>
      </c>
      <c r="C13" s="60">
        <v>355000000</v>
      </c>
      <c r="D13" s="60">
        <v>173102722.43999997</v>
      </c>
      <c r="E13" s="63">
        <v>0.48761330264788721</v>
      </c>
      <c r="F13" s="60">
        <v>160751589.06</v>
      </c>
      <c r="G13" s="63">
        <v>0.45282137763380281</v>
      </c>
    </row>
    <row r="14" spans="1:7" x14ac:dyDescent="0.2">
      <c r="A14" s="61" t="s">
        <v>138</v>
      </c>
      <c r="B14" s="60">
        <v>0</v>
      </c>
      <c r="C14" s="60">
        <v>0</v>
      </c>
      <c r="D14" s="60">
        <v>0</v>
      </c>
      <c r="E14" s="63">
        <v>0</v>
      </c>
      <c r="F14" s="60">
        <v>0</v>
      </c>
      <c r="G14" s="63">
        <v>0</v>
      </c>
    </row>
    <row r="15" spans="1:7" x14ac:dyDescent="0.2">
      <c r="A15" s="61" t="s">
        <v>143</v>
      </c>
      <c r="B15" s="60">
        <v>15000000</v>
      </c>
      <c r="C15" s="60">
        <v>15000000</v>
      </c>
      <c r="D15" s="60">
        <v>0</v>
      </c>
      <c r="E15" s="63">
        <v>0</v>
      </c>
      <c r="F15" s="60">
        <v>0</v>
      </c>
      <c r="G15" s="63">
        <v>0</v>
      </c>
    </row>
    <row r="16" spans="1:7" x14ac:dyDescent="0.2">
      <c r="A16" s="61" t="s">
        <v>148</v>
      </c>
      <c r="B16" s="60">
        <v>58752742.739999995</v>
      </c>
      <c r="C16" s="60">
        <v>58752742.739999995</v>
      </c>
      <c r="D16" s="60">
        <v>0</v>
      </c>
      <c r="E16" s="63">
        <v>0</v>
      </c>
      <c r="F16" s="60">
        <v>0</v>
      </c>
      <c r="G16" s="63">
        <v>0</v>
      </c>
    </row>
    <row r="17" spans="1:7" s="11" customFormat="1" ht="24" customHeight="1" x14ac:dyDescent="0.2">
      <c r="A17" s="42" t="s">
        <v>168</v>
      </c>
      <c r="B17" s="9">
        <v>758923942.74000001</v>
      </c>
      <c r="C17" s="9">
        <v>758923942.74000001</v>
      </c>
      <c r="D17" s="9">
        <v>375673869.50999999</v>
      </c>
      <c r="E17" s="45">
        <v>0.49500858828313737</v>
      </c>
      <c r="F17" s="9">
        <v>363182725.41000003</v>
      </c>
      <c r="G17" s="45">
        <v>0.47854956861523462</v>
      </c>
    </row>
    <row r="18" spans="1:7" s="11" customFormat="1" ht="24" customHeight="1" x14ac:dyDescent="0.2">
      <c r="A18" s="42"/>
      <c r="B18" s="9"/>
      <c r="C18" s="9"/>
      <c r="D18" s="9"/>
      <c r="E18" s="9"/>
      <c r="F18" s="9"/>
    </row>
    <row r="19" spans="1:7" s="11" customFormat="1" ht="24" customHeight="1" x14ac:dyDescent="0.2">
      <c r="A19" s="42"/>
      <c r="B19" s="9"/>
      <c r="C19" s="9"/>
      <c r="D19" s="9"/>
      <c r="E19" s="9"/>
      <c r="F19" s="9"/>
    </row>
    <row r="20" spans="1:7" ht="13.5" thickBot="1" x14ac:dyDescent="0.25"/>
    <row r="21" spans="1:7" ht="15" x14ac:dyDescent="0.2">
      <c r="A21" s="54" t="s">
        <v>177</v>
      </c>
      <c r="B21" s="55" t="s">
        <v>179</v>
      </c>
      <c r="F21"/>
    </row>
    <row r="22" spans="1:7" x14ac:dyDescent="0.2">
      <c r="A22" s="43" t="s">
        <v>2</v>
      </c>
      <c r="B22" s="51">
        <v>0.63408683437655056</v>
      </c>
      <c r="F22"/>
    </row>
    <row r="23" spans="1:7" x14ac:dyDescent="0.2">
      <c r="A23" s="43" t="s">
        <v>26</v>
      </c>
      <c r="B23" s="52">
        <v>0.62527902148760328</v>
      </c>
      <c r="F23"/>
    </row>
    <row r="24" spans="1:7" x14ac:dyDescent="0.2">
      <c r="A24" s="43" t="s">
        <v>64</v>
      </c>
      <c r="B24" s="52">
        <v>0.42101923333333335</v>
      </c>
      <c r="F24"/>
    </row>
    <row r="25" spans="1:7" x14ac:dyDescent="0.2">
      <c r="A25" s="43" t="s">
        <v>69</v>
      </c>
      <c r="B25" s="52">
        <v>0.52109901362730471</v>
      </c>
      <c r="F25"/>
    </row>
    <row r="26" spans="1:7" x14ac:dyDescent="0.2">
      <c r="A26" s="43" t="s">
        <v>106</v>
      </c>
      <c r="B26" s="52" t="e">
        <f>GETPIVOTDATA(" % Recaudado",$A$6,"Partida - Descripción","19 OTROS INGRESOS")</f>
        <v>#REF!</v>
      </c>
      <c r="F26"/>
    </row>
    <row r="27" spans="1:7" x14ac:dyDescent="0.2">
      <c r="A27" s="43" t="s">
        <v>131</v>
      </c>
      <c r="B27" s="52" t="e">
        <f>GETPIVOTDATA(" % Recaudado",$A$6,"Partida - Descripción","28 TRANSFERENCIAS Y DONACIONES DE CAPITAL E INVERS")</f>
        <v>#REF!</v>
      </c>
      <c r="F27"/>
    </row>
    <row r="28" spans="1:7" x14ac:dyDescent="0.2">
      <c r="A28" s="43"/>
      <c r="B28" s="52"/>
      <c r="F28"/>
    </row>
    <row r="76" spans="1:6" ht="13.5" thickBot="1" x14ac:dyDescent="0.25">
      <c r="E76" s="50"/>
      <c r="F76" s="50"/>
    </row>
    <row r="77" spans="1:6" ht="12.75" customHeight="1" x14ac:dyDescent="0.2">
      <c r="A77" s="87" t="s">
        <v>180</v>
      </c>
      <c r="B77" s="88"/>
      <c r="C77" s="88"/>
      <c r="D77" s="88"/>
      <c r="E77" s="89"/>
      <c r="F77" s="49"/>
    </row>
    <row r="78" spans="1:6" x14ac:dyDescent="0.2">
      <c r="A78" s="90"/>
      <c r="B78" s="91"/>
      <c r="C78" s="91"/>
      <c r="D78" s="91"/>
      <c r="E78" s="92"/>
      <c r="F78" s="49"/>
    </row>
    <row r="79" spans="1:6" ht="13.5" thickBot="1" x14ac:dyDescent="0.25">
      <c r="A79" s="93"/>
      <c r="B79" s="94"/>
      <c r="C79" s="94"/>
      <c r="D79" s="94"/>
      <c r="E79" s="95"/>
      <c r="F79" s="49"/>
    </row>
    <row r="80" spans="1:6" x14ac:dyDescent="0.2">
      <c r="E80" s="50"/>
      <c r="F80" s="50"/>
    </row>
    <row r="81" spans="1:7" ht="25.5" x14ac:dyDescent="0.2">
      <c r="A81" s="41" t="s">
        <v>177</v>
      </c>
      <c r="B81" s="10" t="s">
        <v>169</v>
      </c>
      <c r="C81" s="46" t="s">
        <v>178</v>
      </c>
      <c r="D81" s="44" t="s">
        <v>185</v>
      </c>
      <c r="E81"/>
      <c r="F81"/>
    </row>
    <row r="82" spans="1:7" x14ac:dyDescent="0.2">
      <c r="A82" s="61" t="s">
        <v>2</v>
      </c>
      <c r="B82" s="59">
        <v>-41428745.160000004</v>
      </c>
      <c r="C82" s="59">
        <v>168179254.84000003</v>
      </c>
      <c r="D82" s="62">
        <v>0.19764868306553188</v>
      </c>
      <c r="E82"/>
      <c r="F82"/>
      <c r="G82" s="8"/>
    </row>
    <row r="83" spans="1:7" x14ac:dyDescent="0.2">
      <c r="A83" s="61" t="s">
        <v>26</v>
      </c>
      <c r="B83" s="60">
        <v>-12994801.720000001</v>
      </c>
      <c r="C83" s="60">
        <v>53555198.280000001</v>
      </c>
      <c r="D83" s="63">
        <v>0.19526373734034561</v>
      </c>
      <c r="E83"/>
      <c r="F83"/>
      <c r="G83" s="8"/>
    </row>
    <row r="84" spans="1:7" x14ac:dyDescent="0.2">
      <c r="A84" s="61" t="s">
        <v>64</v>
      </c>
      <c r="B84" s="60">
        <v>-796551.85</v>
      </c>
      <c r="C84" s="60">
        <v>1003448.15</v>
      </c>
      <c r="D84" s="63">
        <v>0.44252880555555552</v>
      </c>
      <c r="E84"/>
      <c r="F84"/>
      <c r="G84" s="8"/>
    </row>
    <row r="85" spans="1:7" x14ac:dyDescent="0.2">
      <c r="A85" s="61" t="s">
        <v>69</v>
      </c>
      <c r="B85" s="60">
        <v>-12947242.779999999</v>
      </c>
      <c r="C85" s="60">
        <v>36526957.219999999</v>
      </c>
      <c r="D85" s="63">
        <v>0.26169685977741936</v>
      </c>
      <c r="E85"/>
      <c r="F85"/>
    </row>
    <row r="86" spans="1:7" x14ac:dyDescent="0.2">
      <c r="A86" s="61" t="s">
        <v>106</v>
      </c>
      <c r="B86" s="60">
        <v>-1683491.29</v>
      </c>
      <c r="C86" s="60">
        <v>1055508.71</v>
      </c>
      <c r="D86" s="63">
        <v>0.61463719970792263</v>
      </c>
      <c r="E86"/>
      <c r="F86"/>
    </row>
    <row r="87" spans="1:7" x14ac:dyDescent="0.2">
      <c r="A87" s="61" t="s">
        <v>124</v>
      </c>
      <c r="B87" s="60">
        <v>292313.02</v>
      </c>
      <c r="C87" s="60">
        <v>292313.02</v>
      </c>
      <c r="D87" s="63">
        <v>0</v>
      </c>
      <c r="E87"/>
      <c r="F87"/>
    </row>
    <row r="88" spans="1:7" x14ac:dyDescent="0.2">
      <c r="A88" s="61" t="s">
        <v>131</v>
      </c>
      <c r="B88" s="60">
        <v>-37125800.299999997</v>
      </c>
      <c r="C88" s="60">
        <v>317874199.69999999</v>
      </c>
      <c r="D88" s="63">
        <v>0.10457971915492957</v>
      </c>
      <c r="E88"/>
      <c r="F88"/>
    </row>
    <row r="89" spans="1:7" x14ac:dyDescent="0.2">
      <c r="A89" s="61" t="s">
        <v>138</v>
      </c>
      <c r="B89" s="60">
        <v>0</v>
      </c>
      <c r="C89" s="60">
        <v>0</v>
      </c>
      <c r="D89" s="63">
        <v>0</v>
      </c>
      <c r="E89"/>
      <c r="F89" s="58" t="s">
        <v>189</v>
      </c>
      <c r="G89" s="8">
        <v>-146202910.44</v>
      </c>
    </row>
    <row r="90" spans="1:7" x14ac:dyDescent="0.2">
      <c r="A90" s="61" t="s">
        <v>143</v>
      </c>
      <c r="B90" s="60">
        <v>0</v>
      </c>
      <c r="C90" s="60">
        <v>15000000</v>
      </c>
      <c r="D90" s="63">
        <v>0</v>
      </c>
      <c r="E90"/>
      <c r="F90" s="58" t="s">
        <v>190</v>
      </c>
      <c r="G90" s="8">
        <f>+G89-GETPIVOTDATA(" Reformas",$A$81)</f>
        <v>0</v>
      </c>
    </row>
    <row r="91" spans="1:7" x14ac:dyDescent="0.2">
      <c r="A91" s="61" t="s">
        <v>148</v>
      </c>
      <c r="B91" s="60">
        <v>-39518590.359999999</v>
      </c>
      <c r="C91" s="60">
        <v>19234152.379999999</v>
      </c>
      <c r="D91" s="63">
        <v>0.67262545571502286</v>
      </c>
      <c r="E91"/>
      <c r="F91"/>
    </row>
    <row r="92" spans="1:7" x14ac:dyDescent="0.2">
      <c r="A92" s="42" t="s">
        <v>168</v>
      </c>
      <c r="B92" s="9">
        <v>-146202910.44</v>
      </c>
      <c r="C92" s="9">
        <v>612721032.30000007</v>
      </c>
      <c r="D92" s="45">
        <v>0.19264500987036026</v>
      </c>
      <c r="E92"/>
      <c r="F92"/>
    </row>
    <row r="95" spans="1:7" x14ac:dyDescent="0.2">
      <c r="C95" s="5" t="s">
        <v>191</v>
      </c>
      <c r="D95" s="8">
        <v>611127777.42999995</v>
      </c>
    </row>
    <row r="96" spans="1:7" x14ac:dyDescent="0.2">
      <c r="C96" s="5" t="s">
        <v>190</v>
      </c>
      <c r="D96" s="8">
        <f>+GETPIVOTDATA(" Codificado con Reforma",$A$81)-D95</f>
        <v>1593254.870000124</v>
      </c>
    </row>
  </sheetData>
  <mergeCells count="2">
    <mergeCell ref="A77:E79"/>
    <mergeCell ref="A2:G4"/>
  </mergeCells>
  <pageMargins left="0.7" right="0.7" top="0.75" bottom="0.75" header="0.3" footer="0.3"/>
  <pageSetup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activeCell="J122" sqref="J122"/>
    </sheetView>
  </sheetViews>
  <sheetFormatPr baseColWidth="10" defaultRowHeight="12.75" x14ac:dyDescent="0.2"/>
  <cols>
    <col min="1" max="1" width="56.7109375" customWidth="1"/>
    <col min="2" max="2" width="17.28515625" style="8" customWidth="1"/>
    <col min="3" max="3" width="18.28515625" style="8" bestFit="1" customWidth="1"/>
    <col min="4" max="4" width="14.28515625" style="8" customWidth="1"/>
    <col min="5" max="5" width="13.7109375" style="8" customWidth="1"/>
    <col min="6" max="6" width="13.140625" style="44" customWidth="1"/>
    <col min="7" max="7" width="7.5703125" style="44" customWidth="1"/>
    <col min="8" max="8" width="12.7109375" bestFit="1" customWidth="1"/>
    <col min="9" max="9" width="7.5703125" customWidth="1"/>
  </cols>
  <sheetData>
    <row r="1" spans="1:9" ht="13.5" thickBot="1" x14ac:dyDescent="0.25">
      <c r="H1" s="20"/>
    </row>
    <row r="2" spans="1:9" ht="12.75" customHeight="1" x14ac:dyDescent="0.2">
      <c r="A2" s="87" t="s">
        <v>182</v>
      </c>
      <c r="B2" s="88"/>
      <c r="C2" s="88"/>
      <c r="D2" s="88"/>
      <c r="E2" s="88"/>
      <c r="F2" s="88"/>
      <c r="G2" s="88"/>
      <c r="H2" s="88"/>
      <c r="I2" s="89"/>
    </row>
    <row r="3" spans="1:9" x14ac:dyDescent="0.2">
      <c r="A3" s="90"/>
      <c r="B3" s="91"/>
      <c r="C3" s="91"/>
      <c r="D3" s="91"/>
      <c r="E3" s="91"/>
      <c r="F3" s="91"/>
      <c r="G3" s="91"/>
      <c r="H3" s="91"/>
      <c r="I3" s="92"/>
    </row>
    <row r="4" spans="1:9" ht="13.5" thickBot="1" x14ac:dyDescent="0.25">
      <c r="A4" s="93"/>
      <c r="B4" s="94"/>
      <c r="C4" s="94"/>
      <c r="D4" s="94"/>
      <c r="E4" s="94"/>
      <c r="F4" s="94"/>
      <c r="G4" s="94"/>
      <c r="H4" s="94"/>
      <c r="I4" s="95"/>
    </row>
    <row r="5" spans="1:9" x14ac:dyDescent="0.2">
      <c r="H5" s="20"/>
    </row>
    <row r="6" spans="1:9" ht="26.25" customHeight="1" x14ac:dyDescent="0.2">
      <c r="A6" s="41" t="s">
        <v>181</v>
      </c>
      <c r="B6" s="48" t="s">
        <v>200</v>
      </c>
      <c r="C6" s="85" t="s">
        <v>202</v>
      </c>
      <c r="D6" s="48" t="s">
        <v>169</v>
      </c>
      <c r="E6" s="48" t="s">
        <v>178</v>
      </c>
      <c r="F6" s="48" t="s">
        <v>175</v>
      </c>
      <c r="G6" s="48" t="s">
        <v>204</v>
      </c>
      <c r="H6" s="48" t="s">
        <v>176</v>
      </c>
      <c r="I6" s="48" t="s">
        <v>205</v>
      </c>
    </row>
    <row r="7" spans="1:9" x14ac:dyDescent="0.2">
      <c r="A7" s="7" t="s">
        <v>131</v>
      </c>
      <c r="B7" s="8">
        <v>31476996.879999999</v>
      </c>
      <c r="C7" s="8">
        <v>31476996.879999999</v>
      </c>
      <c r="D7" s="8">
        <v>-12055196.48</v>
      </c>
      <c r="E7" s="8">
        <v>19421800.399999999</v>
      </c>
      <c r="F7" s="8">
        <v>3089414.01</v>
      </c>
      <c r="G7" s="44">
        <v>9.8148308803975071E-2</v>
      </c>
      <c r="H7" s="8">
        <v>0</v>
      </c>
      <c r="I7" s="44">
        <v>0</v>
      </c>
    </row>
    <row r="8" spans="1:9" x14ac:dyDescent="0.2">
      <c r="A8" s="7" t="s">
        <v>138</v>
      </c>
      <c r="B8" s="8">
        <v>145549191.55000001</v>
      </c>
      <c r="C8" s="8">
        <v>145549191.55000001</v>
      </c>
      <c r="D8" s="8">
        <v>-88994144.969999999</v>
      </c>
      <c r="E8" s="8">
        <v>56555046.579999998</v>
      </c>
      <c r="F8" s="8">
        <v>32863776</v>
      </c>
      <c r="G8" s="44">
        <v>0.22579153927289539</v>
      </c>
      <c r="H8" s="8">
        <v>32863776</v>
      </c>
      <c r="I8" s="44">
        <v>0.22579153927289539</v>
      </c>
    </row>
    <row r="9" spans="1:9" x14ac:dyDescent="0.2">
      <c r="A9" s="7" t="s">
        <v>143</v>
      </c>
      <c r="B9" s="8">
        <v>98958210.820000008</v>
      </c>
      <c r="C9" s="8">
        <v>98958210.820000008</v>
      </c>
      <c r="D9" s="8">
        <v>-1163001.7199999997</v>
      </c>
      <c r="E9" s="8">
        <v>97795209.100000009</v>
      </c>
      <c r="F9" s="8">
        <v>0</v>
      </c>
      <c r="G9" s="44">
        <v>0</v>
      </c>
      <c r="H9" s="8">
        <v>0</v>
      </c>
      <c r="I9" s="44">
        <v>0</v>
      </c>
    </row>
    <row r="10" spans="1:9" x14ac:dyDescent="0.2">
      <c r="A10" s="7" t="s">
        <v>148</v>
      </c>
      <c r="B10" s="8">
        <v>42796258.879999995</v>
      </c>
      <c r="C10" s="8">
        <v>42796258.879999995</v>
      </c>
      <c r="D10" s="8">
        <v>295275.98</v>
      </c>
      <c r="E10" s="8">
        <v>43091534.859999999</v>
      </c>
      <c r="F10" s="8">
        <v>0</v>
      </c>
      <c r="G10" s="44">
        <v>0</v>
      </c>
      <c r="H10" s="8">
        <v>0</v>
      </c>
      <c r="I10" s="44">
        <v>0</v>
      </c>
    </row>
    <row r="11" spans="1:9" s="11" customFormat="1" ht="24" customHeight="1" x14ac:dyDescent="0.2">
      <c r="A11" s="42" t="s">
        <v>168</v>
      </c>
      <c r="B11" s="9">
        <v>318780658.13</v>
      </c>
      <c r="C11" s="9">
        <v>318780658.13</v>
      </c>
      <c r="D11" s="9">
        <v>-101917067.19</v>
      </c>
      <c r="E11" s="9">
        <v>216863590.94</v>
      </c>
      <c r="F11" s="9">
        <v>35953190.009999998</v>
      </c>
      <c r="G11" s="45">
        <v>0.11278347381834611</v>
      </c>
      <c r="H11" s="9">
        <v>32863776</v>
      </c>
      <c r="I11" s="45">
        <v>0.10309212670800756</v>
      </c>
    </row>
    <row r="12" spans="1:9" x14ac:dyDescent="0.2">
      <c r="B12"/>
      <c r="C12"/>
      <c r="D12"/>
    </row>
    <row r="13" spans="1:9" x14ac:dyDescent="0.2">
      <c r="B13"/>
      <c r="C13"/>
      <c r="D13"/>
    </row>
    <row r="21" spans="1:8" ht="13.5" thickBot="1" x14ac:dyDescent="0.25"/>
    <row r="22" spans="1:8" ht="12.75" customHeight="1" x14ac:dyDescent="0.2">
      <c r="A22" s="87" t="s">
        <v>183</v>
      </c>
      <c r="B22" s="88"/>
      <c r="C22" s="88"/>
      <c r="D22" s="88"/>
      <c r="E22" s="88"/>
      <c r="F22" s="89"/>
      <c r="G22" s="49"/>
      <c r="H22" s="49"/>
    </row>
    <row r="23" spans="1:8" x14ac:dyDescent="0.2">
      <c r="A23" s="90"/>
      <c r="B23" s="91"/>
      <c r="C23" s="91"/>
      <c r="D23" s="91"/>
      <c r="E23" s="91"/>
      <c r="F23" s="92"/>
      <c r="G23" s="49"/>
      <c r="H23" s="49"/>
    </row>
    <row r="24" spans="1:8" ht="13.5" thickBot="1" x14ac:dyDescent="0.25">
      <c r="A24" s="93"/>
      <c r="B24" s="94"/>
      <c r="C24" s="94"/>
      <c r="D24" s="94"/>
      <c r="E24" s="94"/>
      <c r="F24" s="95"/>
      <c r="G24" s="49"/>
      <c r="H24" s="49"/>
    </row>
    <row r="26" spans="1:8" ht="28.5" customHeight="1" x14ac:dyDescent="0.2">
      <c r="A26" s="41" t="s">
        <v>181</v>
      </c>
      <c r="B26" s="48" t="s">
        <v>200</v>
      </c>
      <c r="C26" s="85" t="s">
        <v>202</v>
      </c>
      <c r="D26" s="48" t="s">
        <v>169</v>
      </c>
      <c r="E26" s="48" t="s">
        <v>178</v>
      </c>
      <c r="F26" s="67" t="s">
        <v>185</v>
      </c>
      <c r="G26"/>
    </row>
    <row r="27" spans="1:8" x14ac:dyDescent="0.2">
      <c r="A27" s="7" t="s">
        <v>131</v>
      </c>
      <c r="B27" s="8">
        <v>31476996.879999999</v>
      </c>
      <c r="C27" s="8">
        <v>31476996.879999999</v>
      </c>
      <c r="D27" s="8">
        <v>-12055196.48</v>
      </c>
      <c r="E27" s="8">
        <v>19421800.399999999</v>
      </c>
      <c r="F27" s="44">
        <v>0.38298432744261213</v>
      </c>
      <c r="G27"/>
    </row>
    <row r="28" spans="1:8" x14ac:dyDescent="0.2">
      <c r="A28" s="7" t="s">
        <v>138</v>
      </c>
      <c r="B28" s="8">
        <v>145549191.55000001</v>
      </c>
      <c r="C28" s="8">
        <v>145549191.55000001</v>
      </c>
      <c r="D28" s="8">
        <v>-88994144.969999999</v>
      </c>
      <c r="E28" s="8">
        <v>56555046.579999998</v>
      </c>
      <c r="F28" s="44">
        <v>0.61143688963348275</v>
      </c>
      <c r="G28"/>
    </row>
    <row r="29" spans="1:8" x14ac:dyDescent="0.2">
      <c r="A29" s="7" t="s">
        <v>143</v>
      </c>
      <c r="B29" s="8">
        <v>98958210.820000008</v>
      </c>
      <c r="C29" s="8">
        <v>98958210.820000008</v>
      </c>
      <c r="D29" s="8">
        <v>-1163001.7199999997</v>
      </c>
      <c r="E29" s="8">
        <v>97795209.100000009</v>
      </c>
      <c r="F29" s="44">
        <v>1.1752452983567389E-2</v>
      </c>
      <c r="G29"/>
    </row>
    <row r="30" spans="1:8" x14ac:dyDescent="0.2">
      <c r="A30" s="7" t="s">
        <v>148</v>
      </c>
      <c r="B30" s="8">
        <v>42796258.879999995</v>
      </c>
      <c r="C30" s="8">
        <v>42796258.879999995</v>
      </c>
      <c r="D30" s="8">
        <v>295275.98</v>
      </c>
      <c r="E30" s="8">
        <v>43091534.859999999</v>
      </c>
      <c r="F30" s="44">
        <v>-6.8995745826276305E-3</v>
      </c>
      <c r="G30"/>
    </row>
    <row r="31" spans="1:8" ht="19.5" customHeight="1" x14ac:dyDescent="0.2">
      <c r="A31" s="42" t="s">
        <v>168</v>
      </c>
      <c r="B31" s="9">
        <v>318780658.13</v>
      </c>
      <c r="C31" s="9">
        <v>318780658.13</v>
      </c>
      <c r="D31" s="9">
        <v>-101917067.19</v>
      </c>
      <c r="E31" s="9">
        <v>216863590.94</v>
      </c>
      <c r="F31" s="45">
        <v>0.31970906825983719</v>
      </c>
      <c r="G31"/>
    </row>
    <row r="93" spans="3:3" x14ac:dyDescent="0.2">
      <c r="C93" s="8" t="e">
        <f>+GETPIVOTDATA(" Reformas",$A$81)+GETPIVOTDATA(" Reformas",'TABLA METRO QUITO'!$A$26)</f>
        <v>#REF!</v>
      </c>
    </row>
  </sheetData>
  <mergeCells count="2">
    <mergeCell ref="A22:F24"/>
    <mergeCell ref="A2:I4"/>
  </mergeCell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ANEXO 1</vt:lpstr>
      <vt:lpstr>INGRESOS INICIAL</vt:lpstr>
      <vt:lpstr>INGRESOS MODIFICADO</vt:lpstr>
      <vt:lpstr>Ejec Total</vt:lpstr>
      <vt:lpstr>Hoja4</vt:lpstr>
      <vt:lpstr>INGRESOS MODIFICADO (2)</vt:lpstr>
      <vt:lpstr>POR PARTIDA SIN METRO</vt:lpstr>
      <vt:lpstr>TABLAS SIN METRO</vt:lpstr>
      <vt:lpstr>TABLA METRO QUITO</vt:lpstr>
      <vt:lpstr>EJECUCIÓN ING</vt:lpstr>
      <vt:lpstr>REFORMa 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Secretaria de Concejo</cp:lastModifiedBy>
  <cp:revision>1</cp:revision>
  <dcterms:created xsi:type="dcterms:W3CDTF">2020-09-24T15:09:53Z</dcterms:created>
  <dcterms:modified xsi:type="dcterms:W3CDTF">2020-10-14T20:43:05Z</dcterms:modified>
</cp:coreProperties>
</file>