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lan\Desktop\Glenda DMQ\1. Comisión_Ordenamiento Territorial\Oficios Ingresados\2021\Priorización 2022\"/>
    </mc:Choice>
  </mc:AlternateContent>
  <bookViews>
    <workbookView xWindow="0" yWindow="0" windowWidth="19200" windowHeight="6900" activeTab="1"/>
  </bookViews>
  <sheets>
    <sheet name="Hoja1" sheetId="4" r:id="rId1"/>
    <sheet name="ponderación propuesta" sheetId="2" r:id="rId2"/>
    <sheet name="ponderación inicial" sheetId="1" r:id="rId3"/>
    <sheet name="tabla dinámica" sheetId="3" r:id="rId4"/>
  </sheets>
  <definedNames>
    <definedName name="_xlnm._FilterDatabase" localSheetId="2" hidden="1">'ponderación inicial'!$C$8:$F$64</definedName>
    <definedName name="_xlnm._FilterDatabase" localSheetId="1" hidden="1">'ponderación propuesta'!$B$7:$G$65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L23" i="1" l="1"/>
  <c r="J23" i="1"/>
  <c r="H23" i="1"/>
  <c r="L44" i="1"/>
  <c r="J44" i="1"/>
  <c r="H44" i="1"/>
  <c r="L36" i="1"/>
  <c r="J36" i="1"/>
  <c r="H36" i="1"/>
  <c r="L39" i="1"/>
  <c r="J39" i="1"/>
  <c r="H39" i="1"/>
  <c r="L26" i="1"/>
  <c r="J26" i="1"/>
  <c r="H26" i="1"/>
  <c r="L33" i="1"/>
  <c r="J33" i="1"/>
  <c r="H33" i="1"/>
  <c r="L32" i="1"/>
  <c r="J32" i="1"/>
  <c r="H32" i="1"/>
  <c r="L31" i="1"/>
  <c r="J31" i="1"/>
  <c r="H31" i="1"/>
  <c r="L41" i="1"/>
  <c r="J41" i="1"/>
  <c r="H41" i="1"/>
  <c r="L40" i="1"/>
  <c r="J40" i="1"/>
  <c r="H40" i="1"/>
  <c r="L37" i="1"/>
  <c r="J37" i="1"/>
  <c r="H37" i="1"/>
  <c r="L42" i="1"/>
  <c r="J42" i="1"/>
  <c r="H42" i="1"/>
  <c r="L20" i="1"/>
  <c r="J20" i="1"/>
  <c r="H20" i="1"/>
  <c r="L47" i="1"/>
  <c r="J47" i="1"/>
  <c r="H47" i="1"/>
  <c r="L11" i="1"/>
  <c r="J11" i="1"/>
  <c r="H11" i="1"/>
  <c r="L51" i="1"/>
  <c r="J51" i="1"/>
  <c r="H51" i="1"/>
  <c r="L58" i="1"/>
  <c r="J58" i="1"/>
  <c r="H58" i="1"/>
  <c r="L57" i="1"/>
  <c r="J57" i="1"/>
  <c r="H57" i="1"/>
  <c r="L64" i="1"/>
  <c r="J64" i="1"/>
  <c r="H64" i="1"/>
  <c r="L60" i="1"/>
  <c r="J60" i="1"/>
  <c r="H60" i="1"/>
  <c r="B17" i="3"/>
  <c r="B16" i="3"/>
  <c r="D6" i="3"/>
  <c r="D7" i="3"/>
  <c r="B18" i="3"/>
  <c r="D8" i="3"/>
  <c r="B14" i="3"/>
  <c r="D4" i="3"/>
  <c r="D5" i="3"/>
  <c r="B19" i="3"/>
  <c r="D9" i="3"/>
  <c r="B15" i="3"/>
  <c r="M51" i="1" l="1"/>
  <c r="M42" i="1"/>
  <c r="M44" i="1"/>
  <c r="M58" i="1"/>
  <c r="M60" i="1"/>
  <c r="M31" i="1"/>
  <c r="M20" i="1"/>
  <c r="M26" i="1"/>
  <c r="M39" i="1"/>
  <c r="M64" i="1"/>
  <c r="M47" i="1"/>
  <c r="M40" i="1"/>
  <c r="M33" i="1"/>
  <c r="M57" i="1"/>
  <c r="M11" i="1"/>
  <c r="M32" i="1"/>
  <c r="M36" i="1"/>
  <c r="M41" i="1"/>
  <c r="M37" i="1"/>
  <c r="M23" i="1"/>
  <c r="L56" i="1" l="1"/>
  <c r="J56" i="1"/>
  <c r="H56" i="1"/>
  <c r="L43" i="1"/>
  <c r="J43" i="1"/>
  <c r="H43" i="1"/>
  <c r="L48" i="1"/>
  <c r="J48" i="1"/>
  <c r="H48" i="1"/>
  <c r="L45" i="1"/>
  <c r="J45" i="1"/>
  <c r="H45" i="1"/>
  <c r="L59" i="1"/>
  <c r="J59" i="1"/>
  <c r="H59" i="1"/>
  <c r="L50" i="1"/>
  <c r="J50" i="1"/>
  <c r="H50" i="1"/>
  <c r="L22" i="1"/>
  <c r="J22" i="1"/>
  <c r="H22" i="1"/>
  <c r="L62" i="1"/>
  <c r="J62" i="1"/>
  <c r="H62" i="1"/>
  <c r="L38" i="1"/>
  <c r="J38" i="1"/>
  <c r="H38" i="1"/>
  <c r="L52" i="1"/>
  <c r="J52" i="1"/>
  <c r="H52" i="1"/>
  <c r="M38" i="1" l="1"/>
  <c r="M50" i="1"/>
  <c r="M45" i="1"/>
  <c r="M52" i="1"/>
  <c r="M62" i="1"/>
  <c r="M22" i="1"/>
  <c r="M59" i="1"/>
  <c r="M43" i="1"/>
  <c r="M56" i="1"/>
  <c r="M48" i="1"/>
  <c r="L28" i="1" l="1"/>
  <c r="L21" i="1"/>
  <c r="L35" i="1"/>
  <c r="L49" i="1"/>
  <c r="L46" i="1"/>
  <c r="L63" i="1"/>
  <c r="L61" i="1"/>
  <c r="L16" i="1"/>
  <c r="J21" i="1"/>
  <c r="J35" i="1"/>
  <c r="J49" i="1"/>
  <c r="J46" i="1"/>
  <c r="J63" i="1"/>
  <c r="J61" i="1"/>
  <c r="H21" i="1"/>
  <c r="H35" i="1"/>
  <c r="H49" i="1"/>
  <c r="H46" i="1"/>
  <c r="H63" i="1"/>
  <c r="H61" i="1"/>
  <c r="J28" i="1"/>
  <c r="H28" i="1"/>
  <c r="J16" i="1"/>
  <c r="H16" i="1"/>
  <c r="M28" i="1" l="1"/>
  <c r="M61" i="1"/>
  <c r="M63" i="1"/>
  <c r="M49" i="1"/>
  <c r="M35" i="1"/>
  <c r="M46" i="1"/>
  <c r="M21" i="1"/>
  <c r="M16" i="1"/>
</calcChain>
</file>

<file path=xl/sharedStrings.xml><?xml version="1.0" encoding="utf-8"?>
<sst xmlns="http://schemas.openxmlformats.org/spreadsheetml/2006/main" count="554" uniqueCount="130">
  <si>
    <t xml:space="preserve">ADMINISTRACIÓN ZONAL </t>
  </si>
  <si>
    <t>PARROQUIA</t>
  </si>
  <si>
    <t>UERB</t>
  </si>
  <si>
    <t>ASENTAMIENTO</t>
  </si>
  <si>
    <t>POBLACIÓN BENEFICIARIA</t>
  </si>
  <si>
    <t>AÑOS DE ASENTAMIENTO</t>
  </si>
  <si>
    <t>PONDERACIÓN</t>
  </si>
  <si>
    <t>AÑOS EN TRÁMITE</t>
  </si>
  <si>
    <t>PONDERADO AÑOS EN TRAMITE</t>
  </si>
  <si>
    <t>PONDERADO POBLACIÓN BENEFICIARIA</t>
  </si>
  <si>
    <t>PONDERADO AÑOS DE ASENTAMIENTO</t>
  </si>
  <si>
    <t>AA</t>
  </si>
  <si>
    <t>AA(0,40)</t>
  </si>
  <si>
    <t>AT</t>
  </si>
  <si>
    <t>AT(0,40)</t>
  </si>
  <si>
    <t>PB</t>
  </si>
  <si>
    <t>POBLACIÓN BENEFICIADA</t>
  </si>
  <si>
    <t>PB(0,20)</t>
  </si>
  <si>
    <t>PRIORIZACIÓN DE ASENTAMIENTOS HUMANOS</t>
  </si>
  <si>
    <t>VI RGEN DEL QUINCHE SUR OCCIDENTE (TEPEYAC 4)</t>
  </si>
  <si>
    <t>SANTA ISABEL FRANJA 3</t>
  </si>
  <si>
    <t>SANTA ISABEL FRANJA 9</t>
  </si>
  <si>
    <t>SANTA ISABEL FRANJA 4</t>
  </si>
  <si>
    <t>SANTA ISABEL FRANJA 8 ETAPA 1</t>
  </si>
  <si>
    <t>SANTA ISABEL FRANJA 8 ETAPA 2</t>
  </si>
  <si>
    <t>SAN FRANCISCO DEL TRÁNSITO</t>
  </si>
  <si>
    <t>PASAJE SAN ANDRÉS</t>
  </si>
  <si>
    <t>QUITUMBE</t>
  </si>
  <si>
    <t>GUAMANÍ</t>
  </si>
  <si>
    <t>TURUBAMBA</t>
  </si>
  <si>
    <t>CHILLOGALLO</t>
  </si>
  <si>
    <t>QUITUMBE / ELOY ALFARO</t>
  </si>
  <si>
    <t>LA ESPERANZA DE BELLAVISTA</t>
  </si>
  <si>
    <t>CALDERÓN</t>
  </si>
  <si>
    <t xml:space="preserve">NUEVA ESPERANZA </t>
  </si>
  <si>
    <t>SENDEROS DE SAN JOSÉ DE MORÁN</t>
  </si>
  <si>
    <t xml:space="preserve">BRISAS DE SAN JUAN </t>
  </si>
  <si>
    <t>BALCON DE BELLAVISTA</t>
  </si>
  <si>
    <t>MANANTIAL BLANQUITA</t>
  </si>
  <si>
    <t>ROSERO ARMAS II ETAPA</t>
  </si>
  <si>
    <t>EUGENIO ESPEJO</t>
  </si>
  <si>
    <t>GUAYLLABAMBA</t>
  </si>
  <si>
    <t>SANTA BARBARA SEGUNDA ETAPA</t>
  </si>
  <si>
    <t>UN SOLO CORAZÓN</t>
  </si>
  <si>
    <t>TERRAZAS DE ZAMBIZA</t>
  </si>
  <si>
    <t>ZAMBIZA</t>
  </si>
  <si>
    <t xml:space="preserve">Nro. </t>
  </si>
  <si>
    <t>LA PAZ</t>
  </si>
  <si>
    <t>OFICINA CENTRAL</t>
  </si>
  <si>
    <t>TUMBACO</t>
  </si>
  <si>
    <t>PIFO</t>
  </si>
  <si>
    <t>0,8</t>
  </si>
  <si>
    <t>102,4</t>
  </si>
  <si>
    <t>ONTANEDA III</t>
  </si>
  <si>
    <t>LOS CHILLOS</t>
  </si>
  <si>
    <t>CONOCOTO</t>
  </si>
  <si>
    <t>2,4</t>
  </si>
  <si>
    <t>LA DELICIA DEL QUINCHE</t>
  </si>
  <si>
    <t>EL QUINCHE</t>
  </si>
  <si>
    <t>16,8</t>
  </si>
  <si>
    <t>1,2</t>
  </si>
  <si>
    <t>60,8</t>
  </si>
  <si>
    <t>SANTA ROSA I ETAPA</t>
  </si>
  <si>
    <t>9,2</t>
  </si>
  <si>
    <t>0,4</t>
  </si>
  <si>
    <t>44,8</t>
  </si>
  <si>
    <t>SAN CARLOS DE ALANGASI IX ETAPA</t>
  </si>
  <si>
    <t>ALANGASI</t>
  </si>
  <si>
    <t>33,2</t>
  </si>
  <si>
    <t>19,2</t>
  </si>
  <si>
    <t>CURIQUINGUE I ETAPA</t>
  </si>
  <si>
    <t>LA MERCED</t>
  </si>
  <si>
    <t>10,8</t>
  </si>
  <si>
    <t>CARLOS MARIA DE LA TORRE</t>
  </si>
  <si>
    <t>ALANGASÍ</t>
  </si>
  <si>
    <t>25,6</t>
  </si>
  <si>
    <t>SAN VIRGILIO</t>
  </si>
  <si>
    <t>1,6</t>
  </si>
  <si>
    <t>17,6</t>
  </si>
  <si>
    <t>CONOCOTO SECTOR ANDALUZ II ETAPA</t>
  </si>
  <si>
    <t>28,8</t>
  </si>
  <si>
    <t>SANTA ROSA II ETAPA</t>
  </si>
  <si>
    <t>SAN JOSE DE PUEMBO I ETAPA</t>
  </si>
  <si>
    <t>PUEMBO</t>
  </si>
  <si>
    <t>14,4</t>
  </si>
  <si>
    <t>22,4</t>
  </si>
  <si>
    <t>COLLAQUI SECTOR GUAMBI</t>
  </si>
  <si>
    <t>20,8</t>
  </si>
  <si>
    <t>LA PAMPA</t>
  </si>
  <si>
    <t>16,4</t>
  </si>
  <si>
    <t>CURIQUINGUE II ETAPA</t>
  </si>
  <si>
    <t>SAN JUAN ALTO - SECTOR MARCAPAMBA</t>
  </si>
  <si>
    <t>YANAHUAYCO EL GALPON</t>
  </si>
  <si>
    <t>AMAGUAÑA</t>
  </si>
  <si>
    <t>PUEMBO SECTOR EL AVION</t>
  </si>
  <si>
    <t>LA MERCED EL BALNEARIO</t>
  </si>
  <si>
    <t>ENTRADA A LA FLORIDA</t>
  </si>
  <si>
    <t>LA DELICIA</t>
  </si>
  <si>
    <t>POMASQUI</t>
  </si>
  <si>
    <t>SAN PEDRO DE NOLASCO</t>
  </si>
  <si>
    <t>SAN BERNARDO</t>
  </si>
  <si>
    <t>EL CONDADO</t>
  </si>
  <si>
    <t>LEGARDA</t>
  </si>
  <si>
    <t>6 DE DICIEMBRE</t>
  </si>
  <si>
    <t>KENNEDY</t>
  </si>
  <si>
    <t>BARRIO ABDÓN CALDERÓN NO. 2</t>
  </si>
  <si>
    <t>JOSÉ GABRIEL ALARCON (6 DE DICIEMBRE)</t>
  </si>
  <si>
    <t>PONCEANO BAJO</t>
  </si>
  <si>
    <t>PONCEANO</t>
  </si>
  <si>
    <t>EQUINOCCIAL</t>
  </si>
  <si>
    <t>SAN ANTONIO</t>
  </si>
  <si>
    <t>EUCALIPTOS DE LA PULIDA</t>
  </si>
  <si>
    <t>COCHAPAMBA</t>
  </si>
  <si>
    <t>LA GRANJA</t>
  </si>
  <si>
    <t>LA GRANJA II</t>
  </si>
  <si>
    <t>LOMA HERMOSA</t>
  </si>
  <si>
    <t>LOMA HERMOSA II</t>
  </si>
  <si>
    <t>LOMA HERMOSA III</t>
  </si>
  <si>
    <t>TOACHI</t>
  </si>
  <si>
    <t>CORDONES DE LA PULIDA</t>
  </si>
  <si>
    <t>MOLINA DE LA PULIDA ALTA</t>
  </si>
  <si>
    <t>MONSERRATT DE LA PULIDA</t>
  </si>
  <si>
    <t>RUMICUCHO BAJO I (REFORMA)</t>
  </si>
  <si>
    <t>PUNTAJE PONDERADO</t>
  </si>
  <si>
    <t>Etiquetas de fila</t>
  </si>
  <si>
    <t>Total general</t>
  </si>
  <si>
    <t>Suma de PUNTAJE PONDERADO</t>
  </si>
  <si>
    <t>SAN NICOLAS</t>
  </si>
  <si>
    <t>PRIORIZACIÓN PARA LA REGULARIZACIÓN DE LOS ASENTAMIENTOS HUMANOS DE HECHO Y CONSOLIDADOS</t>
  </si>
  <si>
    <r>
      <rPr>
        <b/>
        <sz val="10"/>
        <color theme="1"/>
        <rFont val="Microsoft Sans Serif"/>
        <family val="2"/>
      </rPr>
      <t>Elaboración</t>
    </r>
    <r>
      <rPr>
        <sz val="10"/>
        <color theme="1"/>
        <rFont val="Microsoft Sans Serif"/>
        <family val="2"/>
      </rPr>
      <t>: Unidad Especial Regula Tu Barrio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</si>
</sst>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Microsoft Sans Serif"/>
      <family val="2"/>
    </font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color theme="1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1"/>
      <name val="Microsoft Sans Serif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5D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5D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E2EFDA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0" fillId="0" borderId="0" xfId="0" applyFont="1"/>
    <xf numFmtId="0" fontId="3" fillId="7" borderId="2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9" fontId="0" fillId="0" borderId="0" xfId="1" applyFont="1"/>
    <xf numFmtId="9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textRotation="90"/>
    </xf>
    <xf numFmtId="0" fontId="10" fillId="0" borderId="17" xfId="0" applyFont="1" applyFill="1" applyBorder="1" applyAlignment="1">
      <alignment horizontal="center" vertical="center" textRotation="90"/>
    </xf>
    <xf numFmtId="0" fontId="10" fillId="0" borderId="18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10" borderId="24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2" fontId="0" fillId="0" borderId="0" xfId="0" applyNumberFormat="1"/>
    <xf numFmtId="10" fontId="0" fillId="0" borderId="0" xfId="0" applyNumberFormat="1"/>
    <xf numFmtId="0" fontId="3" fillId="7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3" xfId="0" applyFont="1" applyBorder="1" applyAlignment="1">
      <alignment horizont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6699"/>
      <color rgb="FFCCFFFF"/>
      <color rgb="FF5DFFFF"/>
      <color rgb="FF71FFFF"/>
      <color rgb="FF00C0BB"/>
      <color rgb="FF00E2DD"/>
      <color rgb="FF00FFFA"/>
      <color rgb="FF97FFFF"/>
      <color rgb="FFEBFFFF"/>
      <color rgb="FFD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accent5">
                    <a:lumMod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>
                <a:solidFill>
                  <a:schemeClr val="accent5">
                    <a:lumMod val="50000"/>
                  </a:schemeClr>
                </a:solidFill>
              </a:rPr>
              <a:t>Ponderación de AHHyC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accent5">
                  <a:lumMod val="50000"/>
                </a:schemeClr>
              </a:solidFill>
              <a:latin typeface="+mj-lt"/>
              <a:ea typeface="+mj-ea"/>
              <a:cs typeface="+mj-cs"/>
            </a:defRPr>
          </a:pPr>
          <a:endParaRPr lang="es-419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Hoja1!$A$15:$A$20</c:f>
              <c:strCache>
                <c:ptCount val="6"/>
                <c:pt idx="0">
                  <c:v>CALDERÓN</c:v>
                </c:pt>
                <c:pt idx="1">
                  <c:v>EUGENIO ESPEJO</c:v>
                </c:pt>
                <c:pt idx="2">
                  <c:v>LA DELICIA</c:v>
                </c:pt>
                <c:pt idx="3">
                  <c:v>LOS CHILLOS</c:v>
                </c:pt>
                <c:pt idx="4">
                  <c:v>QUITUMBE</c:v>
                </c:pt>
                <c:pt idx="5">
                  <c:v>TUMBACO</c:v>
                </c:pt>
              </c:strCache>
            </c:strRef>
          </c:cat>
          <c:val>
            <c:numRef>
              <c:f>Hoja1!$B$15:$B$20</c:f>
              <c:numCache>
                <c:formatCode>0.00%</c:formatCode>
                <c:ptCount val="6"/>
                <c:pt idx="0">
                  <c:v>9.3899999999999997E-2</c:v>
                </c:pt>
                <c:pt idx="1">
                  <c:v>0.11550000000000001</c:v>
                </c:pt>
                <c:pt idx="2">
                  <c:v>0.21179999999999999</c:v>
                </c:pt>
                <c:pt idx="3">
                  <c:v>0.30869999999999997</c:v>
                </c:pt>
                <c:pt idx="4">
                  <c:v>0.1187</c:v>
                </c:pt>
                <c:pt idx="5">
                  <c:v>0.15140000000000001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67-44CE-89EF-EDD78AC676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-22704912"/>
        <c:axId val="-22702736"/>
      </c:barChart>
      <c:catAx>
        <c:axId val="-227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s-EC">
                    <a:solidFill>
                      <a:schemeClr val="accent5">
                        <a:lumMod val="50000"/>
                      </a:schemeClr>
                    </a:solidFill>
                    <a:latin typeface="Franklin Gothic Book" panose="020B0503020102020204" pitchFamily="34" charset="0"/>
                  </a:rPr>
                  <a:t>Administración Zonal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22702736"/>
        <c:crossesAt val="0"/>
        <c:auto val="1"/>
        <c:lblAlgn val="ctr"/>
        <c:lblOffset val="100"/>
        <c:noMultiLvlLbl val="0"/>
      </c:catAx>
      <c:valAx>
        <c:axId val="-2270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s-EC">
                    <a:solidFill>
                      <a:schemeClr val="accent5">
                        <a:lumMod val="50000"/>
                      </a:schemeClr>
                    </a:solidFill>
                    <a:latin typeface="Franklin Gothic Book" panose="020B0503020102020204" pitchFamily="34" charset="0"/>
                  </a:rPr>
                  <a:t>Porcentaje de mayor ponderación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es-419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227049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accent1">
                    <a:lumMod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>
                <a:solidFill>
                  <a:schemeClr val="accent1">
                    <a:lumMod val="50000"/>
                  </a:schemeClr>
                </a:solidFill>
              </a:rPr>
              <a:t>Ponderación</a:t>
            </a:r>
            <a:r>
              <a:rPr lang="es-EC" baseline="0">
                <a:solidFill>
                  <a:schemeClr val="accent1">
                    <a:lumMod val="50000"/>
                  </a:schemeClr>
                </a:solidFill>
              </a:rPr>
              <a:t> de AHHyC</a:t>
            </a:r>
            <a:endParaRPr lang="es-EC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accent1">
                  <a:lumMod val="50000"/>
                </a:schemeClr>
              </a:solidFill>
              <a:latin typeface="+mj-lt"/>
              <a:ea typeface="+mj-ea"/>
              <a:cs typeface="+mj-cs"/>
            </a:defRPr>
          </a:pPr>
          <a:endParaRPr lang="es-419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dinámica'!$A$14:$A$19</c:f>
              <c:strCache>
                <c:ptCount val="6"/>
                <c:pt idx="0">
                  <c:v>CALDERÓN</c:v>
                </c:pt>
                <c:pt idx="1">
                  <c:v>LOS CHILLOS</c:v>
                </c:pt>
                <c:pt idx="2">
                  <c:v>LA DELICIA</c:v>
                </c:pt>
                <c:pt idx="3">
                  <c:v>TUMBACO</c:v>
                </c:pt>
                <c:pt idx="4">
                  <c:v>QUITUMBE</c:v>
                </c:pt>
                <c:pt idx="5">
                  <c:v>EUGENIO ESPEJO</c:v>
                </c:pt>
              </c:strCache>
            </c:strRef>
          </c:cat>
          <c:val>
            <c:numRef>
              <c:f>'tabla dinámica'!$B$14:$B$19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FB-47A1-B181-30AE5D2227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20"/>
        <c:axId val="-22700560"/>
        <c:axId val="-1848607536"/>
      </c:barChart>
      <c:catAx>
        <c:axId val="-2270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>
                    <a:solidFill>
                      <a:schemeClr val="accent1">
                        <a:lumMod val="50000"/>
                      </a:schemeClr>
                    </a:solidFill>
                  </a:rPr>
                  <a:t>Administración Zonal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1848607536"/>
        <c:crosses val="autoZero"/>
        <c:auto val="1"/>
        <c:lblAlgn val="ctr"/>
        <c:lblOffset val="100"/>
        <c:noMultiLvlLbl val="0"/>
      </c:catAx>
      <c:valAx>
        <c:axId val="-184860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>
                    <a:solidFill>
                      <a:schemeClr val="accent1">
                        <a:lumMod val="50000"/>
                      </a:schemeClr>
                    </a:solidFill>
                  </a:rPr>
                  <a:t>Porcentaje</a:t>
                </a:r>
                <a:r>
                  <a:rPr lang="es-EC" baseline="0">
                    <a:solidFill>
                      <a:schemeClr val="accent1">
                        <a:lumMod val="50000"/>
                      </a:schemeClr>
                    </a:solidFill>
                  </a:rPr>
                  <a:t> de mayor ponderación</a:t>
                </a:r>
                <a:endParaRPr lang="es-EC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227005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6</xdr:row>
      <xdr:rowOff>114300</xdr:rowOff>
    </xdr:from>
    <xdr:to>
      <xdr:col>3</xdr:col>
      <xdr:colOff>2209800</xdr:colOff>
      <xdr:row>21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107595</xdr:rowOff>
    </xdr:from>
    <xdr:to>
      <xdr:col>2</xdr:col>
      <xdr:colOff>603250</xdr:colOff>
      <xdr:row>4</xdr:row>
      <xdr:rowOff>165804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107595"/>
          <a:ext cx="984250" cy="820209"/>
        </a:xfrm>
        <a:prstGeom prst="rect">
          <a:avLst/>
        </a:prstGeom>
      </xdr:spPr>
    </xdr:pic>
    <xdr:clientData/>
  </xdr:twoCellAnchor>
  <xdr:twoCellAnchor editAs="oneCell">
    <xdr:from>
      <xdr:col>5</xdr:col>
      <xdr:colOff>297657</xdr:colOff>
      <xdr:row>1</xdr:row>
      <xdr:rowOff>82021</xdr:rowOff>
    </xdr:from>
    <xdr:to>
      <xdr:col>5</xdr:col>
      <xdr:colOff>1186657</xdr:colOff>
      <xdr:row>4</xdr:row>
      <xdr:rowOff>92605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22F9279-916F-45F0-914F-C0E01E7772D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1" y="272521"/>
          <a:ext cx="889000" cy="582084"/>
        </a:xfrm>
        <a:prstGeom prst="rect">
          <a:avLst/>
        </a:prstGeom>
        <a:solidFill>
          <a:schemeClr val="bg1"/>
        </a:solidFill>
        <a:ln w="5715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3</xdr:row>
      <xdr:rowOff>42862</xdr:rowOff>
    </xdr:from>
    <xdr:to>
      <xdr:col>6</xdr:col>
      <xdr:colOff>428625</xdr:colOff>
      <xdr:row>17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A80C35F-1D86-4B43-B2B1-55DDD4B83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ia Gioconda Pacheco Tituana" refreshedDate="44509.480719212967" createdVersion="6" refreshedVersion="6" minRefreshableVersion="3" recordCount="57">
  <cacheSource type="worksheet">
    <worksheetSource ref="B7:G64" sheet="ponderación propuesta"/>
  </cacheSource>
  <cacheFields count="6">
    <cacheField name="Nro. " numFmtId="0">
      <sharedItems containsSemiMixedTypes="0" containsString="0" containsNumber="1" containsInteger="1" minValue="1" maxValue="57"/>
    </cacheField>
    <cacheField name="ASENTAMIENTO" numFmtId="0">
      <sharedItems/>
    </cacheField>
    <cacheField name="UERB" numFmtId="0">
      <sharedItems/>
    </cacheField>
    <cacheField name="ADMINISTRACIÓN ZONAL " numFmtId="0">
      <sharedItems count="7">
        <s v="TUMBACO"/>
        <s v="LOS CHILLOS"/>
        <s v="LA DELICIA"/>
        <s v="QUITUMBE"/>
        <s v="CALDERÓN"/>
        <s v="EUGENIO ESPEJO"/>
        <s v="PINTAG" u="1"/>
      </sharedItems>
    </cacheField>
    <cacheField name="PARROQUIA" numFmtId="0">
      <sharedItems/>
    </cacheField>
    <cacheField name="PUNTAJE PONDERADO" numFmtId="2">
      <sharedItems containsSemiMixedTypes="0" containsString="0" containsNumber="1" minValue="11.4" maxValue="115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n v="1"/>
    <s v="LA PAZ"/>
    <s v="OFICINA CENTRAL"/>
    <x v="0"/>
    <s v="PIFO"/>
    <n v="115.2"/>
  </r>
  <r>
    <n v="2"/>
    <s v="ONTANEDA III"/>
    <s v="OFICINA CENTRAL"/>
    <x v="1"/>
    <s v="CONOCOTO"/>
    <n v="102.4"/>
  </r>
  <r>
    <n v="3"/>
    <s v="LA DELICIA DEL QUINCHE"/>
    <s v="OFICINA CENTRAL"/>
    <x v="0"/>
    <s v="EL QUINCHE"/>
    <n v="78.8"/>
  </r>
  <r>
    <n v="4"/>
    <s v="BARRIO ABDÓN CALDERÓN NO. 2"/>
    <s v="LA DELICIA"/>
    <x v="2"/>
    <s v="EL CONDADO"/>
    <n v="55.6"/>
  </r>
  <r>
    <n v="5"/>
    <s v="SANTA ROSA I ETAPA"/>
    <s v="OFICINA CENTRAL"/>
    <x v="1"/>
    <s v="CONOCOTO"/>
    <n v="54.4"/>
  </r>
  <r>
    <n v="6"/>
    <s v="SAN CARLOS DE ALANGASI IX ETAPA"/>
    <s v="OFICINA CENTRAL"/>
    <x v="1"/>
    <s v="ALANGASI"/>
    <n v="52.8"/>
  </r>
  <r>
    <n v="7"/>
    <s v="CURIQUINGUE I ETAPA"/>
    <s v="OFICINA CENTRAL"/>
    <x v="1"/>
    <s v="LA MERCED"/>
    <n v="51.6"/>
  </r>
  <r>
    <n v="8"/>
    <s v="CARLOS MARIA DE LA TORRE"/>
    <s v="OFICINA CENTRAL"/>
    <x v="1"/>
    <s v="ALANGASÍ"/>
    <n v="50"/>
  </r>
  <r>
    <n v="9"/>
    <s v="VI RGEN DEL QUINCHE SUR OCCIDENTE (TEPEYAC 4)"/>
    <s v="QUITUMBE / ELOY ALFARO"/>
    <x v="3"/>
    <s v="GUAMANÍ"/>
    <n v="49.600000000000009"/>
  </r>
  <r>
    <n v="10"/>
    <s v="SAN VIRGILIO"/>
    <s v="OFICINA CENTRAL"/>
    <x v="1"/>
    <s v="CONOCOTO"/>
    <n v="47.2"/>
  </r>
  <r>
    <n v="11"/>
    <s v="CONOCOTO SECTOR ANDALUZ II ETAPA"/>
    <s v="OFICINA CENTRAL"/>
    <x v="1"/>
    <s v="CONOCOTO"/>
    <n v="46"/>
  </r>
  <r>
    <n v="12"/>
    <s v="SANTA ROSA II ETAPA"/>
    <s v="OFICINA CENTRAL"/>
    <x v="1"/>
    <s v="CONOCOTO"/>
    <n v="41.6"/>
  </r>
  <r>
    <n v="13"/>
    <s v="PONCEANO BAJO"/>
    <s v="LA DELICIA"/>
    <x v="2"/>
    <s v="PONCEANO"/>
    <n v="40.799999999999997"/>
  </r>
  <r>
    <n v="14"/>
    <s v="SANTA ISABEL FRANJA 9"/>
    <s v="QUITUMBE / ELOY ALFARO"/>
    <x v="3"/>
    <s v="TURUBAMBA"/>
    <n v="40.4"/>
  </r>
  <r>
    <n v="15"/>
    <s v="BRISAS DE SAN JUAN "/>
    <s v="CALDERÓN"/>
    <x v="4"/>
    <s v="CALDERÓN"/>
    <n v="40"/>
  </r>
  <r>
    <n v="16"/>
    <s v="RUMICUCHO BAJO I (REFORMA)"/>
    <s v="LA DELICIA"/>
    <x v="2"/>
    <s v="SAN ANTONIO"/>
    <n v="38.400000000000006"/>
  </r>
  <r>
    <n v="17"/>
    <s v="SAN NICOLAS"/>
    <s v="CALDERÓN"/>
    <x v="5"/>
    <s v="GUAYLLABAMBA"/>
    <n v="38"/>
  </r>
  <r>
    <n v="18"/>
    <s v="SAN JOSE DE PUEMBO I ETAPA"/>
    <s v="OFICINA CENTRAL"/>
    <x v="0"/>
    <s v="PUEMBO"/>
    <n v="37.200000000000003"/>
  </r>
  <r>
    <n v="19"/>
    <s v="TOACHI"/>
    <s v="LA DELICIA"/>
    <x v="2"/>
    <s v="EL CONDADO"/>
    <n v="36.800000000000004"/>
  </r>
  <r>
    <n v="20"/>
    <s v="COLLAQUI SECTOR GUAMBI"/>
    <s v="OFICINA CENTRAL"/>
    <x v="0"/>
    <s v="TUMBACO"/>
    <n v="36"/>
  </r>
  <r>
    <n v="21"/>
    <s v="SANTA ISABEL FRANJA 3"/>
    <s v="QUITUMBE / ELOY ALFARO"/>
    <x v="3"/>
    <s v="TURUBAMBA"/>
    <n v="35.6"/>
  </r>
  <r>
    <n v="22"/>
    <s v="LA PAMPA"/>
    <s v="OFICINA CENTRAL"/>
    <x v="1"/>
    <s v="CONOCOTO"/>
    <n v="35.200000000000003"/>
  </r>
  <r>
    <n v="23"/>
    <s v="CURIQUINGUE II ETAPA"/>
    <s v="OFICINA CENTRAL"/>
    <x v="1"/>
    <s v="LA MERCED"/>
    <n v="33.6"/>
  </r>
  <r>
    <n v="24"/>
    <s v="LOMA HERMOSA"/>
    <s v="LA DELICIA"/>
    <x v="2"/>
    <s v="EL CONDADO"/>
    <n v="31.6"/>
  </r>
  <r>
    <n v="25"/>
    <s v="LOMA HERMOSA II"/>
    <s v="LA DELICIA"/>
    <x v="2"/>
    <s v="EL CONDADO"/>
    <n v="31.6"/>
  </r>
  <r>
    <n v="26"/>
    <s v="LOMA HERMOSA III"/>
    <s v="LA DELICIA"/>
    <x v="2"/>
    <s v="EL CONDADO"/>
    <n v="31.6"/>
  </r>
  <r>
    <n v="27"/>
    <s v="SAN JUAN ALTO - SECTOR MARCAPAMBA"/>
    <s v="OFICINA CENTRAL"/>
    <x v="1"/>
    <s v="LA MERCED"/>
    <n v="30.8"/>
  </r>
  <r>
    <n v="28"/>
    <s v="SANTA ISABEL FRANJA 4"/>
    <s v="QUITUMBE / ELOY ALFARO"/>
    <x v="3"/>
    <s v="TURUBAMBA"/>
    <n v="26.8"/>
  </r>
  <r>
    <n v="29"/>
    <s v="MOLINA DE LA PULIDA ALTA"/>
    <s v="LA DELICIA"/>
    <x v="5"/>
    <s v="COCHAPAMBA"/>
    <n v="26.4"/>
  </r>
  <r>
    <n v="30"/>
    <s v="EUCALIPTOS DE LA PULIDA"/>
    <s v="LA DELICIA"/>
    <x v="5"/>
    <s v="COCHAPAMBA"/>
    <n v="25.6"/>
  </r>
  <r>
    <n v="31"/>
    <s v="NUEVA ESPERANZA "/>
    <s v="CALDERÓN"/>
    <x v="4"/>
    <s v="CALDERÓN"/>
    <n v="25.200000000000003"/>
  </r>
  <r>
    <n v="32"/>
    <s v="CORDONES DE LA PULIDA"/>
    <s v="LA DELICIA"/>
    <x v="5"/>
    <s v="COCHAPAMBA"/>
    <n v="24.8"/>
  </r>
  <r>
    <n v="33"/>
    <s v="LA GRANJA"/>
    <s v="LA DELICIA"/>
    <x v="2"/>
    <s v="PONCEANO"/>
    <n v="24"/>
  </r>
  <r>
    <n v="34"/>
    <s v="LA GRANJA II"/>
    <s v="LA DELICIA"/>
    <x v="2"/>
    <s v="PONCEANO"/>
    <n v="24"/>
  </r>
  <r>
    <n v="35"/>
    <s v="EQUINOCCIAL"/>
    <s v="LA DELICIA"/>
    <x v="2"/>
    <s v="SAN ANTONIO"/>
    <n v="22.8"/>
  </r>
  <r>
    <n v="36"/>
    <s v="UN SOLO CORAZÓN"/>
    <s v="CALDERÓN"/>
    <x v="4"/>
    <s v="CALDERÓN"/>
    <n v="22.4"/>
  </r>
  <r>
    <n v="37"/>
    <s v="MONSERRATT DE LA PULIDA"/>
    <s v="LA DELICIA"/>
    <x v="5"/>
    <s v="COCHAPAMBA"/>
    <n v="22.4"/>
  </r>
  <r>
    <n v="38"/>
    <s v="ROSERO ARMAS II ETAPA"/>
    <s v="CALDERÓN"/>
    <x v="5"/>
    <s v="GUAYLLABAMBA"/>
    <n v="22.000000000000004"/>
  </r>
  <r>
    <n v="39"/>
    <s v="SANTA ISABEL FRANJA 8 ETAPA 2"/>
    <s v="QUITUMBE / ELOY ALFARO"/>
    <x v="3"/>
    <s v="TURUBAMBA"/>
    <n v="22"/>
  </r>
  <r>
    <n v="40"/>
    <s v="JOSÉ GABRIEL ALARCON (6 DE DICIEMBRE)"/>
    <s v="LA DELICIA"/>
    <x v="5"/>
    <s v="KENNEDY"/>
    <n v="21.6"/>
  </r>
  <r>
    <n v="41"/>
    <s v="SANTA BARBARA SEGUNDA ETAPA"/>
    <s v="CALDERÓN"/>
    <x v="4"/>
    <s v="CALDERÓN"/>
    <n v="20.400000000000002"/>
  </r>
  <r>
    <n v="42"/>
    <s v="SANTA ISABEL FRANJA 8 ETAPA 1"/>
    <s v="QUITUMBE / ELOY ALFARO"/>
    <x v="3"/>
    <s v="TURUBAMBA"/>
    <n v="20.399999999999999"/>
  </r>
  <r>
    <n v="43"/>
    <s v="BALCON DE BELLAVISTA"/>
    <s v="CALDERÓN"/>
    <x v="4"/>
    <s v="CALDERÓN"/>
    <n v="19.600000000000001"/>
  </r>
  <r>
    <n v="44"/>
    <s v="6 DE DICIEMBRE"/>
    <s v="LA DELICIA"/>
    <x v="5"/>
    <s v="KENNEDY"/>
    <n v="19.200000000000003"/>
  </r>
  <r>
    <n v="45"/>
    <s v="LA ESPERANZA DE BELLAVISTA"/>
    <s v="CALDERÓN"/>
    <x v="4"/>
    <s v="CALDERÓN"/>
    <n v="18.399999999999999"/>
  </r>
  <r>
    <n v="46"/>
    <s v="YANAHUAYCO EL GALPON"/>
    <s v="OFICINA CENTRAL"/>
    <x v="1"/>
    <s v="AMAGUAÑA"/>
    <n v="18"/>
  </r>
  <r>
    <n v="47"/>
    <s v="PUEMBO SECTOR EL AVION"/>
    <s v="OFICINA CENTRAL"/>
    <x v="0"/>
    <s v="PUEMBO"/>
    <n v="18"/>
  </r>
  <r>
    <n v="48"/>
    <s v="LA MERCED EL BALNEARIO"/>
    <s v="OFICINA CENTRAL"/>
    <x v="1"/>
    <s v="LA MERCED"/>
    <n v="18"/>
  </r>
  <r>
    <n v="49"/>
    <s v="TERRAZAS DE ZAMBIZA"/>
    <s v="CALDERÓN"/>
    <x v="5"/>
    <s v="ZAMBIZA"/>
    <n v="17.600000000000001"/>
  </r>
  <r>
    <n v="50"/>
    <s v="SAN BERNARDO"/>
    <s v="LA DELICIA"/>
    <x v="2"/>
    <s v="EL CONDADO"/>
    <n v="17.600000000000001"/>
  </r>
  <r>
    <n v="51"/>
    <s v="LEGARDA"/>
    <s v="LA DELICIA"/>
    <x v="2"/>
    <s v="EL CONDADO"/>
    <n v="17.600000000000001"/>
  </r>
  <r>
    <n v="52"/>
    <s v="MANANTIAL BLANQUITA"/>
    <s v="CALDERÓN"/>
    <x v="4"/>
    <s v="CALDERÓN"/>
    <n v="16.400000000000002"/>
  </r>
  <r>
    <n v="53"/>
    <s v="ENTRADA A LA FLORIDA"/>
    <s v="LA DELICIA"/>
    <x v="2"/>
    <s v="POMASQUI"/>
    <n v="15.200000000000001"/>
  </r>
  <r>
    <n v="54"/>
    <s v="PASAJE SAN ANDRÉS"/>
    <s v="QUITUMBE / ELOY ALFARO"/>
    <x v="3"/>
    <s v="GUAMANÍ"/>
    <n v="14.8"/>
  </r>
  <r>
    <n v="55"/>
    <s v="SENDEROS DE SAN JOSÉ DE MORÁN"/>
    <s v="CALDERÓN"/>
    <x v="4"/>
    <s v="CALDERÓN"/>
    <n v="14.400000000000002"/>
  </r>
  <r>
    <n v="56"/>
    <s v="SAN FRANCISCO DEL TRÁNSITO"/>
    <s v="QUITUMBE / ELOY ALFARO"/>
    <x v="3"/>
    <s v="CHILLOGALLO"/>
    <n v="14"/>
  </r>
  <r>
    <n v="57"/>
    <s v="SAN PEDRO DE NOLASCO"/>
    <s v="LA DELICIA"/>
    <x v="2"/>
    <s v="POMASQUI"/>
    <n v="11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0" firstHeaderRow="1" firstDataRow="1" firstDataCol="1"/>
  <pivotFields count="6">
    <pivotField showAll="0"/>
    <pivotField showAll="0"/>
    <pivotField showAll="0"/>
    <pivotField axis="axisRow" showAll="0">
      <items count="8">
        <item x="4"/>
        <item x="5"/>
        <item x="2"/>
        <item x="1"/>
        <item m="1" x="6"/>
        <item x="3"/>
        <item x="0"/>
        <item t="default"/>
      </items>
    </pivotField>
    <pivotField showAll="0"/>
    <pivotField dataField="1" numFmtId="2" showAll="0"/>
  </pivotFields>
  <rowFields count="1">
    <field x="3"/>
  </rowFields>
  <rowItems count="7">
    <i>
      <x/>
    </i>
    <i>
      <x v="1"/>
    </i>
    <i>
      <x v="2"/>
    </i>
    <i>
      <x v="3"/>
    </i>
    <i>
      <x v="5"/>
    </i>
    <i>
      <x v="6"/>
    </i>
    <i t="grand">
      <x/>
    </i>
  </rowItems>
  <colItems count="1">
    <i/>
  </colItems>
  <dataFields count="1">
    <dataField name="Suma de PUNTAJE PONDERAD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topLeftCell="A4" workbookViewId="0">
      <selection activeCell="B24" sqref="B24"/>
    </sheetView>
  </sheetViews>
  <sheetFormatPr baseColWidth="10" defaultRowHeight="15" x14ac:dyDescent="0.25"/>
  <cols>
    <col min="1" max="1" width="17.5703125" customWidth="1"/>
    <col min="2" max="2" width="29.28515625" customWidth="1"/>
    <col min="3" max="57" width="47" bestFit="1" customWidth="1"/>
    <col min="58" max="58" width="12.5703125" bestFit="1" customWidth="1"/>
  </cols>
  <sheetData>
    <row r="3" spans="1:3" x14ac:dyDescent="0.25">
      <c r="A3" s="23" t="s">
        <v>124</v>
      </c>
      <c r="B3" t="s">
        <v>126</v>
      </c>
    </row>
    <row r="4" spans="1:3" x14ac:dyDescent="0.25">
      <c r="A4" s="25" t="s">
        <v>33</v>
      </c>
      <c r="B4" s="24">
        <v>176.8</v>
      </c>
      <c r="C4" s="49">
        <f>+GETPIVOTDATA("PUNTAJE PONDERADO",$A$3,"ADMINISTRACIÓN ZONAL ","CALDERÓN")*C10/GETPIVOTDATA("PUNTAJE PONDERADO",$A$3)</f>
        <v>9.3852850621085047</v>
      </c>
    </row>
    <row r="5" spans="1:3" x14ac:dyDescent="0.25">
      <c r="A5" s="25" t="s">
        <v>40</v>
      </c>
      <c r="B5" s="24">
        <v>217.6</v>
      </c>
      <c r="C5" s="49">
        <f>+GETPIVOTDATA("PUNTAJE PONDERADO",$A$3,"ADMINISTRACIÓN ZONAL ","EUGENIO ESPEJO")*C10/GETPIVOTDATA("PUNTAJE PONDERADO",$A$3)</f>
        <v>11.551120076441237</v>
      </c>
    </row>
    <row r="6" spans="1:3" x14ac:dyDescent="0.25">
      <c r="A6" s="25" t="s">
        <v>97</v>
      </c>
      <c r="B6" s="24">
        <v>399.00000000000006</v>
      </c>
      <c r="C6" s="49">
        <f>+GETPIVOTDATA("PUNTAJE PONDERADO",$A$3,"ADMINISTRACIÓN ZONAL ","LA DELICIA")*C10/GETPIVOTDATA("PUNTAJE PONDERADO",$A$3)</f>
        <v>21.180592419577454</v>
      </c>
    </row>
    <row r="7" spans="1:3" x14ac:dyDescent="0.25">
      <c r="A7" s="25" t="s">
        <v>54</v>
      </c>
      <c r="B7" s="24">
        <v>581.6</v>
      </c>
      <c r="C7" s="49">
        <f>+GETPIVOTDATA("PUNTAJE PONDERADO",$A$3,"ADMINISTRACIÓN ZONAL ","LOS CHILLOS")*C10/GETPIVOTDATA("PUNTAJE PONDERADO",$A$3)</f>
        <v>30.87376579254698</v>
      </c>
    </row>
    <row r="8" spans="1:3" x14ac:dyDescent="0.25">
      <c r="A8" s="25" t="s">
        <v>27</v>
      </c>
      <c r="B8" s="24">
        <v>223.60000000000002</v>
      </c>
      <c r="C8" s="49">
        <f>+GETPIVOTDATA("PUNTAJE PONDERADO",$A$3,"ADMINISTRACIÓN ZONAL ","QUITUMBE")*C10/GETPIVOTDATA("PUNTAJE PONDERADO",$A$3)</f>
        <v>11.869625225607816</v>
      </c>
    </row>
    <row r="9" spans="1:3" x14ac:dyDescent="0.25">
      <c r="A9" s="25" t="s">
        <v>49</v>
      </c>
      <c r="B9" s="24">
        <v>285.2</v>
      </c>
      <c r="C9" s="49">
        <f>+GETPIVOTDATA("PUNTAJE PONDERADO",$A$3,"ADMINISTRACIÓN ZONAL ","TUMBACO")*C10/GETPIVOTDATA("PUNTAJE PONDERADO",$A$3)</f>
        <v>15.139611423718017</v>
      </c>
    </row>
    <row r="10" spans="1:3" x14ac:dyDescent="0.25">
      <c r="A10" s="25" t="s">
        <v>125</v>
      </c>
      <c r="B10" s="24">
        <v>1883.8</v>
      </c>
      <c r="C10">
        <v>100</v>
      </c>
    </row>
    <row r="15" spans="1:3" x14ac:dyDescent="0.25">
      <c r="A15" s="25" t="s">
        <v>33</v>
      </c>
      <c r="B15" s="50">
        <v>9.3899999999999997E-2</v>
      </c>
    </row>
    <row r="16" spans="1:3" x14ac:dyDescent="0.25">
      <c r="A16" s="25" t="s">
        <v>40</v>
      </c>
      <c r="B16" s="50">
        <v>0.11550000000000001</v>
      </c>
    </row>
    <row r="17" spans="1:2" x14ac:dyDescent="0.25">
      <c r="A17" s="25" t="s">
        <v>97</v>
      </c>
      <c r="B17" s="50">
        <v>0.21179999999999999</v>
      </c>
    </row>
    <row r="18" spans="1:2" x14ac:dyDescent="0.25">
      <c r="A18" s="25" t="s">
        <v>54</v>
      </c>
      <c r="B18" s="50">
        <v>0.30869999999999997</v>
      </c>
    </row>
    <row r="19" spans="1:2" x14ac:dyDescent="0.25">
      <c r="A19" s="25" t="s">
        <v>27</v>
      </c>
      <c r="B19" s="50">
        <v>0.1187</v>
      </c>
    </row>
    <row r="20" spans="1:2" x14ac:dyDescent="0.25">
      <c r="A20" s="25" t="s">
        <v>49</v>
      </c>
      <c r="B20" s="50">
        <v>0.15140000000000001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78"/>
  <sheetViews>
    <sheetView showGridLines="0" tabSelected="1" topLeftCell="A22" zoomScale="80" zoomScaleNormal="80" workbookViewId="0">
      <selection activeCell="E26" sqref="E26"/>
    </sheetView>
  </sheetViews>
  <sheetFormatPr baseColWidth="10" defaultRowHeight="15" x14ac:dyDescent="0.25"/>
  <cols>
    <col min="2" max="2" width="6.42578125" customWidth="1"/>
    <col min="3" max="3" width="35.5703125" customWidth="1"/>
    <col min="4" max="4" width="26.7109375" hidden="1" customWidth="1"/>
    <col min="5" max="5" width="25" style="21" customWidth="1"/>
    <col min="6" max="6" width="18.42578125" customWidth="1"/>
    <col min="7" max="7" width="20.42578125" style="4" customWidth="1"/>
    <col min="9" max="9" width="23.85546875" hidden="1" customWidth="1"/>
    <col min="10" max="12" width="0" hidden="1" customWidth="1"/>
  </cols>
  <sheetData>
    <row r="6" spans="2:12" ht="38.25" customHeight="1" thickBot="1" x14ac:dyDescent="0.3">
      <c r="B6" s="57" t="s">
        <v>128</v>
      </c>
      <c r="C6" s="57"/>
      <c r="D6" s="57"/>
      <c r="E6" s="57"/>
      <c r="F6" s="57"/>
      <c r="G6" s="57"/>
    </row>
    <row r="7" spans="2:12" ht="42.75" customHeight="1" thickBot="1" x14ac:dyDescent="0.3">
      <c r="B7" s="51" t="s">
        <v>46</v>
      </c>
      <c r="C7" s="22" t="s">
        <v>3</v>
      </c>
      <c r="D7" s="22" t="s">
        <v>2</v>
      </c>
      <c r="E7" s="22" t="s">
        <v>0</v>
      </c>
      <c r="F7" s="22" t="s">
        <v>1</v>
      </c>
      <c r="G7" s="22" t="s">
        <v>123</v>
      </c>
    </row>
    <row r="8" spans="2:12" ht="15" customHeight="1" x14ac:dyDescent="0.25">
      <c r="B8" s="5">
        <v>1</v>
      </c>
      <c r="C8" s="6" t="s">
        <v>47</v>
      </c>
      <c r="D8" s="7" t="s">
        <v>48</v>
      </c>
      <c r="E8" s="30" t="s">
        <v>49</v>
      </c>
      <c r="F8" s="7" t="s">
        <v>50</v>
      </c>
      <c r="G8" s="12">
        <v>115.2</v>
      </c>
      <c r="I8" s="2" t="s">
        <v>13</v>
      </c>
      <c r="J8" s="53" t="s">
        <v>7</v>
      </c>
      <c r="K8" s="53"/>
      <c r="L8" s="54"/>
    </row>
    <row r="9" spans="2:12" ht="15" customHeight="1" thickBot="1" x14ac:dyDescent="0.3">
      <c r="B9" s="5">
        <v>2</v>
      </c>
      <c r="C9" s="6" t="s">
        <v>53</v>
      </c>
      <c r="D9" s="7" t="s">
        <v>48</v>
      </c>
      <c r="E9" s="30" t="s">
        <v>54</v>
      </c>
      <c r="F9" s="7" t="s">
        <v>55</v>
      </c>
      <c r="G9" s="12">
        <v>102.4</v>
      </c>
      <c r="I9" s="3" t="s">
        <v>15</v>
      </c>
      <c r="J9" s="55" t="s">
        <v>16</v>
      </c>
      <c r="K9" s="55"/>
      <c r="L9" s="56"/>
    </row>
    <row r="10" spans="2:12" ht="15" customHeight="1" x14ac:dyDescent="0.25">
      <c r="B10" s="5">
        <v>3</v>
      </c>
      <c r="C10" s="6" t="s">
        <v>105</v>
      </c>
      <c r="D10" s="7" t="s">
        <v>97</v>
      </c>
      <c r="E10" s="30" t="s">
        <v>97</v>
      </c>
      <c r="F10" s="7" t="s">
        <v>101</v>
      </c>
      <c r="G10" s="12">
        <v>55.6</v>
      </c>
      <c r="I10" s="48"/>
      <c r="J10" s="28"/>
      <c r="K10" s="28"/>
      <c r="L10" s="28"/>
    </row>
    <row r="11" spans="2:12" ht="27.75" customHeight="1" x14ac:dyDescent="0.25">
      <c r="B11" s="5">
        <v>4</v>
      </c>
      <c r="C11" s="18" t="s">
        <v>19</v>
      </c>
      <c r="D11" s="7" t="s">
        <v>31</v>
      </c>
      <c r="E11" s="30" t="s">
        <v>27</v>
      </c>
      <c r="F11" s="19" t="s">
        <v>28</v>
      </c>
      <c r="G11" s="12">
        <v>49.600000000000009</v>
      </c>
      <c r="I11" s="48"/>
      <c r="J11" s="28"/>
      <c r="K11" s="28"/>
      <c r="L11" s="28"/>
    </row>
    <row r="12" spans="2:12" ht="15" customHeight="1" x14ac:dyDescent="0.25">
      <c r="B12" s="5">
        <v>5</v>
      </c>
      <c r="C12" s="6" t="s">
        <v>36</v>
      </c>
      <c r="D12" s="7" t="s">
        <v>33</v>
      </c>
      <c r="E12" s="30" t="s">
        <v>33</v>
      </c>
      <c r="F12" s="7" t="s">
        <v>33</v>
      </c>
      <c r="G12" s="12">
        <v>40</v>
      </c>
      <c r="I12" s="48"/>
      <c r="J12" s="28"/>
      <c r="K12" s="28"/>
      <c r="L12" s="28"/>
    </row>
    <row r="13" spans="2:12" ht="15" customHeight="1" x14ac:dyDescent="0.25">
      <c r="B13" s="5">
        <v>6</v>
      </c>
      <c r="C13" s="20" t="s">
        <v>127</v>
      </c>
      <c r="D13" s="43" t="s">
        <v>33</v>
      </c>
      <c r="E13" s="52" t="s">
        <v>40</v>
      </c>
      <c r="F13" s="43" t="s">
        <v>41</v>
      </c>
      <c r="G13" s="12">
        <v>38</v>
      </c>
      <c r="I13" s="48"/>
      <c r="J13" s="28"/>
      <c r="K13" s="28"/>
      <c r="L13" s="28"/>
    </row>
    <row r="14" spans="2:12" ht="15" customHeight="1" x14ac:dyDescent="0.25">
      <c r="B14" s="5">
        <v>7</v>
      </c>
      <c r="C14" s="6" t="s">
        <v>57</v>
      </c>
      <c r="D14" s="7" t="s">
        <v>48</v>
      </c>
      <c r="E14" s="30" t="s">
        <v>49</v>
      </c>
      <c r="F14" s="7" t="s">
        <v>58</v>
      </c>
      <c r="G14" s="12">
        <v>78.8</v>
      </c>
      <c r="I14" s="38"/>
      <c r="J14" s="28"/>
      <c r="K14" s="28"/>
      <c r="L14" s="28"/>
    </row>
    <row r="15" spans="2:12" ht="15" customHeight="1" x14ac:dyDescent="0.25">
      <c r="B15" s="5">
        <v>8</v>
      </c>
      <c r="C15" s="6" t="s">
        <v>62</v>
      </c>
      <c r="D15" s="7" t="s">
        <v>48</v>
      </c>
      <c r="E15" s="30" t="s">
        <v>54</v>
      </c>
      <c r="F15" s="7" t="s">
        <v>55</v>
      </c>
      <c r="G15" s="12">
        <v>54.4</v>
      </c>
    </row>
    <row r="16" spans="2:12" ht="15" customHeight="1" x14ac:dyDescent="0.25">
      <c r="B16" s="5">
        <v>9</v>
      </c>
      <c r="C16" s="20" t="s">
        <v>107</v>
      </c>
      <c r="D16" s="7" t="s">
        <v>97</v>
      </c>
      <c r="E16" s="30" t="s">
        <v>97</v>
      </c>
      <c r="F16" s="7" t="s">
        <v>108</v>
      </c>
      <c r="G16" s="12">
        <v>40.799999999999997</v>
      </c>
    </row>
    <row r="17" spans="2:7" ht="15" customHeight="1" x14ac:dyDescent="0.25">
      <c r="B17" s="5">
        <v>10</v>
      </c>
      <c r="C17" s="18" t="s">
        <v>21</v>
      </c>
      <c r="D17" s="7" t="s">
        <v>31</v>
      </c>
      <c r="E17" s="30" t="s">
        <v>27</v>
      </c>
      <c r="F17" s="19" t="s">
        <v>29</v>
      </c>
      <c r="G17" s="12">
        <v>40.4</v>
      </c>
    </row>
    <row r="18" spans="2:7" ht="15" customHeight="1" x14ac:dyDescent="0.25">
      <c r="B18" s="5">
        <v>11</v>
      </c>
      <c r="C18" s="6" t="s">
        <v>34</v>
      </c>
      <c r="D18" s="7" t="s">
        <v>33</v>
      </c>
      <c r="E18" s="30" t="s">
        <v>33</v>
      </c>
      <c r="F18" s="7" t="s">
        <v>33</v>
      </c>
      <c r="G18" s="12">
        <v>25.200000000000003</v>
      </c>
    </row>
    <row r="19" spans="2:7" ht="15" customHeight="1" x14ac:dyDescent="0.25">
      <c r="B19" s="5">
        <v>12</v>
      </c>
      <c r="C19" s="6" t="s">
        <v>120</v>
      </c>
      <c r="D19" s="7" t="s">
        <v>97</v>
      </c>
      <c r="E19" s="30" t="s">
        <v>40</v>
      </c>
      <c r="F19" s="7" t="s">
        <v>112</v>
      </c>
      <c r="G19" s="12">
        <v>26.4</v>
      </c>
    </row>
    <row r="20" spans="2:7" ht="15" customHeight="1" x14ac:dyDescent="0.25">
      <c r="B20" s="5">
        <v>13</v>
      </c>
      <c r="C20" s="6" t="s">
        <v>82</v>
      </c>
      <c r="D20" s="7" t="s">
        <v>48</v>
      </c>
      <c r="E20" s="30" t="s">
        <v>49</v>
      </c>
      <c r="F20" s="7" t="s">
        <v>83</v>
      </c>
      <c r="G20" s="12">
        <v>37.200000000000003</v>
      </c>
    </row>
    <row r="21" spans="2:7" ht="15" customHeight="1" x14ac:dyDescent="0.25">
      <c r="B21" s="5">
        <v>14</v>
      </c>
      <c r="C21" s="6" t="s">
        <v>66</v>
      </c>
      <c r="D21" s="7" t="s">
        <v>48</v>
      </c>
      <c r="E21" s="30" t="s">
        <v>54</v>
      </c>
      <c r="F21" s="7" t="s">
        <v>67</v>
      </c>
      <c r="G21" s="12">
        <v>52.8</v>
      </c>
    </row>
    <row r="22" spans="2:7" ht="15" customHeight="1" x14ac:dyDescent="0.25">
      <c r="B22" s="5">
        <v>15</v>
      </c>
      <c r="C22" s="20" t="s">
        <v>122</v>
      </c>
      <c r="D22" s="7" t="s">
        <v>97</v>
      </c>
      <c r="E22" s="30" t="s">
        <v>97</v>
      </c>
      <c r="F22" s="7" t="s">
        <v>110</v>
      </c>
      <c r="G22" s="12">
        <v>38.400000000000006</v>
      </c>
    </row>
    <row r="23" spans="2:7" ht="15" customHeight="1" x14ac:dyDescent="0.25">
      <c r="B23" s="5">
        <v>16</v>
      </c>
      <c r="C23" s="18" t="s">
        <v>20</v>
      </c>
      <c r="D23" s="7" t="s">
        <v>31</v>
      </c>
      <c r="E23" s="30" t="s">
        <v>27</v>
      </c>
      <c r="F23" s="19" t="s">
        <v>29</v>
      </c>
      <c r="G23" s="12">
        <v>35.6</v>
      </c>
    </row>
    <row r="24" spans="2:7" ht="15" customHeight="1" x14ac:dyDescent="0.25">
      <c r="B24" s="5">
        <v>17</v>
      </c>
      <c r="C24" s="6" t="s">
        <v>43</v>
      </c>
      <c r="D24" s="7" t="s">
        <v>33</v>
      </c>
      <c r="E24" s="30" t="s">
        <v>33</v>
      </c>
      <c r="F24" s="7" t="s">
        <v>33</v>
      </c>
      <c r="G24" s="12">
        <v>22.4</v>
      </c>
    </row>
    <row r="25" spans="2:7" ht="15" customHeight="1" x14ac:dyDescent="0.25">
      <c r="B25" s="5">
        <v>18</v>
      </c>
      <c r="C25" s="6" t="s">
        <v>111</v>
      </c>
      <c r="D25" s="7" t="s">
        <v>97</v>
      </c>
      <c r="E25" s="30" t="s">
        <v>40</v>
      </c>
      <c r="F25" s="7" t="s">
        <v>112</v>
      </c>
      <c r="G25" s="12">
        <v>25.6</v>
      </c>
    </row>
    <row r="26" spans="2:7" ht="15" customHeight="1" x14ac:dyDescent="0.25">
      <c r="B26" s="5">
        <v>19</v>
      </c>
      <c r="C26" s="6" t="s">
        <v>86</v>
      </c>
      <c r="D26" s="7" t="s">
        <v>48</v>
      </c>
      <c r="E26" s="30" t="s">
        <v>49</v>
      </c>
      <c r="F26" s="7" t="s">
        <v>49</v>
      </c>
      <c r="G26" s="12">
        <v>36</v>
      </c>
    </row>
    <row r="27" spans="2:7" ht="15" customHeight="1" x14ac:dyDescent="0.25">
      <c r="B27" s="5">
        <v>20</v>
      </c>
      <c r="C27" s="6" t="s">
        <v>70</v>
      </c>
      <c r="D27" s="7" t="s">
        <v>48</v>
      </c>
      <c r="E27" s="30" t="s">
        <v>54</v>
      </c>
      <c r="F27" s="7" t="s">
        <v>71</v>
      </c>
      <c r="G27" s="12">
        <v>51.6</v>
      </c>
    </row>
    <row r="28" spans="2:7" ht="15" customHeight="1" x14ac:dyDescent="0.25">
      <c r="B28" s="5">
        <v>21</v>
      </c>
      <c r="C28" s="6" t="s">
        <v>118</v>
      </c>
      <c r="D28" s="7" t="s">
        <v>97</v>
      </c>
      <c r="E28" s="30" t="s">
        <v>97</v>
      </c>
      <c r="F28" s="7" t="s">
        <v>101</v>
      </c>
      <c r="G28" s="12">
        <v>36.800000000000004</v>
      </c>
    </row>
    <row r="29" spans="2:7" ht="15" customHeight="1" x14ac:dyDescent="0.25">
      <c r="B29" s="5">
        <v>22</v>
      </c>
      <c r="C29" s="18" t="s">
        <v>22</v>
      </c>
      <c r="D29" s="7" t="s">
        <v>31</v>
      </c>
      <c r="E29" s="30" t="s">
        <v>27</v>
      </c>
      <c r="F29" s="19" t="s">
        <v>29</v>
      </c>
      <c r="G29" s="12">
        <v>26.8</v>
      </c>
    </row>
    <row r="30" spans="2:7" ht="15" customHeight="1" x14ac:dyDescent="0.25">
      <c r="B30" s="5">
        <v>23</v>
      </c>
      <c r="C30" s="45" t="s">
        <v>42</v>
      </c>
      <c r="D30" s="29" t="s">
        <v>33</v>
      </c>
      <c r="E30" s="30" t="s">
        <v>33</v>
      </c>
      <c r="F30" s="29" t="s">
        <v>33</v>
      </c>
      <c r="G30" s="12">
        <v>20.400000000000002</v>
      </c>
    </row>
    <row r="31" spans="2:7" ht="15" customHeight="1" x14ac:dyDescent="0.25">
      <c r="B31" s="5">
        <v>24</v>
      </c>
      <c r="C31" s="6" t="s">
        <v>119</v>
      </c>
      <c r="D31" s="7" t="s">
        <v>97</v>
      </c>
      <c r="E31" s="30" t="s">
        <v>40</v>
      </c>
      <c r="F31" s="7" t="s">
        <v>112</v>
      </c>
      <c r="G31" s="12">
        <v>24.8</v>
      </c>
    </row>
    <row r="32" spans="2:7" ht="15" customHeight="1" x14ac:dyDescent="0.25">
      <c r="B32" s="5">
        <v>25</v>
      </c>
      <c r="C32" s="6" t="s">
        <v>94</v>
      </c>
      <c r="D32" s="7" t="s">
        <v>48</v>
      </c>
      <c r="E32" s="30" t="s">
        <v>49</v>
      </c>
      <c r="F32" s="7" t="s">
        <v>83</v>
      </c>
      <c r="G32" s="12">
        <v>18</v>
      </c>
    </row>
    <row r="33" spans="2:9" ht="15" customHeight="1" x14ac:dyDescent="0.25">
      <c r="B33" s="5">
        <v>26</v>
      </c>
      <c r="C33" s="6" t="s">
        <v>73</v>
      </c>
      <c r="D33" s="7" t="s">
        <v>48</v>
      </c>
      <c r="E33" s="30" t="s">
        <v>54</v>
      </c>
      <c r="F33" s="7" t="s">
        <v>74</v>
      </c>
      <c r="G33" s="12">
        <v>50</v>
      </c>
    </row>
    <row r="34" spans="2:9" ht="15" customHeight="1" x14ac:dyDescent="0.25">
      <c r="B34" s="5">
        <v>27</v>
      </c>
      <c r="C34" s="20" t="s">
        <v>115</v>
      </c>
      <c r="D34" s="7" t="s">
        <v>97</v>
      </c>
      <c r="E34" s="30" t="s">
        <v>97</v>
      </c>
      <c r="F34" s="7" t="s">
        <v>101</v>
      </c>
      <c r="G34" s="12">
        <v>31.6</v>
      </c>
    </row>
    <row r="35" spans="2:9" ht="15" customHeight="1" x14ac:dyDescent="0.25">
      <c r="B35" s="5">
        <v>28</v>
      </c>
      <c r="C35" s="18" t="s">
        <v>24</v>
      </c>
      <c r="D35" s="7" t="s">
        <v>31</v>
      </c>
      <c r="E35" s="30" t="s">
        <v>27</v>
      </c>
      <c r="F35" s="19" t="s">
        <v>29</v>
      </c>
      <c r="G35" s="12">
        <v>22</v>
      </c>
    </row>
    <row r="36" spans="2:9" ht="15" customHeight="1" x14ac:dyDescent="0.25">
      <c r="B36" s="5">
        <v>29</v>
      </c>
      <c r="C36" s="45" t="s">
        <v>37</v>
      </c>
      <c r="D36" s="29" t="s">
        <v>33</v>
      </c>
      <c r="E36" s="30" t="s">
        <v>33</v>
      </c>
      <c r="F36" s="29" t="s">
        <v>33</v>
      </c>
      <c r="G36" s="12">
        <v>19.600000000000001</v>
      </c>
    </row>
    <row r="37" spans="2:9" ht="15" customHeight="1" x14ac:dyDescent="0.25">
      <c r="B37" s="5">
        <v>30</v>
      </c>
      <c r="C37" s="6" t="s">
        <v>121</v>
      </c>
      <c r="D37" s="7" t="s">
        <v>97</v>
      </c>
      <c r="E37" s="30" t="s">
        <v>40</v>
      </c>
      <c r="F37" s="7" t="s">
        <v>112</v>
      </c>
      <c r="G37" s="12">
        <v>22.4</v>
      </c>
    </row>
    <row r="38" spans="2:9" ht="15" customHeight="1" x14ac:dyDescent="0.25">
      <c r="B38" s="5">
        <v>31</v>
      </c>
      <c r="C38" s="6" t="s">
        <v>76</v>
      </c>
      <c r="D38" s="7" t="s">
        <v>48</v>
      </c>
      <c r="E38" s="30" t="s">
        <v>54</v>
      </c>
      <c r="F38" s="7" t="s">
        <v>55</v>
      </c>
      <c r="G38" s="12">
        <v>47.2</v>
      </c>
    </row>
    <row r="39" spans="2:9" ht="15" customHeight="1" x14ac:dyDescent="0.25">
      <c r="B39" s="5">
        <v>32</v>
      </c>
      <c r="C39" s="20" t="s">
        <v>116</v>
      </c>
      <c r="D39" s="7" t="s">
        <v>97</v>
      </c>
      <c r="E39" s="30" t="s">
        <v>97</v>
      </c>
      <c r="F39" s="7" t="s">
        <v>101</v>
      </c>
      <c r="G39" s="12">
        <v>31.6</v>
      </c>
    </row>
    <row r="40" spans="2:9" ht="15" customHeight="1" x14ac:dyDescent="0.25">
      <c r="B40" s="5">
        <v>33</v>
      </c>
      <c r="C40" s="46" t="s">
        <v>23</v>
      </c>
      <c r="D40" s="29" t="s">
        <v>31</v>
      </c>
      <c r="E40" s="30" t="s">
        <v>27</v>
      </c>
      <c r="F40" s="30" t="s">
        <v>29</v>
      </c>
      <c r="G40" s="12">
        <v>20.399999999999999</v>
      </c>
    </row>
    <row r="41" spans="2:9" ht="15" customHeight="1" x14ac:dyDescent="0.25">
      <c r="B41" s="5">
        <v>34</v>
      </c>
      <c r="C41" s="6" t="s">
        <v>32</v>
      </c>
      <c r="D41" s="7" t="s">
        <v>33</v>
      </c>
      <c r="E41" s="30" t="s">
        <v>33</v>
      </c>
      <c r="F41" s="7" t="s">
        <v>33</v>
      </c>
      <c r="G41" s="12">
        <v>18.399999999999999</v>
      </c>
    </row>
    <row r="42" spans="2:9" ht="15" customHeight="1" x14ac:dyDescent="0.25">
      <c r="B42" s="5">
        <v>35</v>
      </c>
      <c r="C42" s="6" t="s">
        <v>39</v>
      </c>
      <c r="D42" s="7" t="s">
        <v>33</v>
      </c>
      <c r="E42" s="30" t="s">
        <v>40</v>
      </c>
      <c r="F42" s="7" t="s">
        <v>41</v>
      </c>
      <c r="G42" s="12">
        <v>22.000000000000004</v>
      </c>
    </row>
    <row r="43" spans="2:9" ht="26.25" customHeight="1" x14ac:dyDescent="0.25">
      <c r="B43" s="5">
        <v>36</v>
      </c>
      <c r="C43" s="6" t="s">
        <v>79</v>
      </c>
      <c r="D43" s="7" t="s">
        <v>48</v>
      </c>
      <c r="E43" s="30" t="s">
        <v>54</v>
      </c>
      <c r="F43" s="7" t="s">
        <v>55</v>
      </c>
      <c r="G43" s="12">
        <v>46</v>
      </c>
    </row>
    <row r="44" spans="2:9" ht="15" customHeight="1" x14ac:dyDescent="0.25">
      <c r="B44" s="5">
        <v>37</v>
      </c>
      <c r="C44" s="20" t="s">
        <v>117</v>
      </c>
      <c r="D44" s="7" t="s">
        <v>97</v>
      </c>
      <c r="E44" s="30" t="s">
        <v>97</v>
      </c>
      <c r="F44" s="7" t="s">
        <v>101</v>
      </c>
      <c r="G44" s="12">
        <v>31.6</v>
      </c>
      <c r="I44" s="25"/>
    </row>
    <row r="45" spans="2:9" ht="15" customHeight="1" x14ac:dyDescent="0.25">
      <c r="B45" s="5">
        <v>38</v>
      </c>
      <c r="C45" s="18" t="s">
        <v>26</v>
      </c>
      <c r="D45" s="7" t="s">
        <v>31</v>
      </c>
      <c r="E45" s="30" t="s">
        <v>27</v>
      </c>
      <c r="F45" s="19" t="s">
        <v>28</v>
      </c>
      <c r="G45" s="12">
        <v>14.8</v>
      </c>
      <c r="I45" s="25"/>
    </row>
    <row r="46" spans="2:9" ht="15" customHeight="1" x14ac:dyDescent="0.25">
      <c r="B46" s="5">
        <v>39</v>
      </c>
      <c r="C46" s="6" t="s">
        <v>38</v>
      </c>
      <c r="D46" s="7" t="s">
        <v>33</v>
      </c>
      <c r="E46" s="30" t="s">
        <v>33</v>
      </c>
      <c r="F46" s="7" t="s">
        <v>33</v>
      </c>
      <c r="G46" s="12">
        <v>16.400000000000002</v>
      </c>
      <c r="I46" s="25"/>
    </row>
    <row r="47" spans="2:9" ht="28.5" customHeight="1" x14ac:dyDescent="0.25">
      <c r="B47" s="5">
        <v>40</v>
      </c>
      <c r="C47" s="45" t="s">
        <v>106</v>
      </c>
      <c r="D47" s="29" t="s">
        <v>97</v>
      </c>
      <c r="E47" s="30" t="s">
        <v>40</v>
      </c>
      <c r="F47" s="29" t="s">
        <v>104</v>
      </c>
      <c r="G47" s="12">
        <v>21.6</v>
      </c>
      <c r="I47" s="25"/>
    </row>
    <row r="48" spans="2:9" ht="15" customHeight="1" x14ac:dyDescent="0.25">
      <c r="B48" s="5">
        <v>41</v>
      </c>
      <c r="C48" s="6" t="s">
        <v>81</v>
      </c>
      <c r="D48" s="7" t="s">
        <v>48</v>
      </c>
      <c r="E48" s="30" t="s">
        <v>54</v>
      </c>
      <c r="F48" s="7" t="s">
        <v>55</v>
      </c>
      <c r="G48" s="12">
        <v>41.6</v>
      </c>
      <c r="I48" s="25"/>
    </row>
    <row r="49" spans="2:9" ht="15" customHeight="1" x14ac:dyDescent="0.25">
      <c r="B49" s="5">
        <v>42</v>
      </c>
      <c r="C49" s="6" t="s">
        <v>113</v>
      </c>
      <c r="D49" s="7" t="s">
        <v>97</v>
      </c>
      <c r="E49" s="30" t="s">
        <v>97</v>
      </c>
      <c r="F49" s="7" t="s">
        <v>108</v>
      </c>
      <c r="G49" s="12">
        <v>24</v>
      </c>
      <c r="I49" s="25"/>
    </row>
    <row r="50" spans="2:9" ht="15" customHeight="1" x14ac:dyDescent="0.25">
      <c r="B50" s="5">
        <v>43</v>
      </c>
      <c r="C50" s="18" t="s">
        <v>25</v>
      </c>
      <c r="D50" s="7" t="s">
        <v>31</v>
      </c>
      <c r="E50" s="30" t="s">
        <v>27</v>
      </c>
      <c r="F50" s="19" t="s">
        <v>30</v>
      </c>
      <c r="G50" s="12">
        <v>14</v>
      </c>
      <c r="I50" s="25"/>
    </row>
    <row r="51" spans="2:9" ht="15" customHeight="1" x14ac:dyDescent="0.25">
      <c r="B51" s="5">
        <v>44</v>
      </c>
      <c r="C51" s="6" t="s">
        <v>35</v>
      </c>
      <c r="D51" s="7" t="s">
        <v>33</v>
      </c>
      <c r="E51" s="30" t="s">
        <v>33</v>
      </c>
      <c r="F51" s="7" t="s">
        <v>33</v>
      </c>
      <c r="G51" s="12">
        <v>14.400000000000002</v>
      </c>
      <c r="I51" s="25"/>
    </row>
    <row r="52" spans="2:9" ht="15" customHeight="1" x14ac:dyDescent="0.25">
      <c r="B52" s="5">
        <v>45</v>
      </c>
      <c r="C52" s="45" t="s">
        <v>103</v>
      </c>
      <c r="D52" s="29" t="s">
        <v>97</v>
      </c>
      <c r="E52" s="30" t="s">
        <v>40</v>
      </c>
      <c r="F52" s="29" t="s">
        <v>104</v>
      </c>
      <c r="G52" s="12">
        <v>19.200000000000003</v>
      </c>
      <c r="I52" s="25"/>
    </row>
    <row r="53" spans="2:9" ht="15" customHeight="1" x14ac:dyDescent="0.25">
      <c r="B53" s="5">
        <v>46</v>
      </c>
      <c r="C53" s="6" t="s">
        <v>88</v>
      </c>
      <c r="D53" s="7" t="s">
        <v>48</v>
      </c>
      <c r="E53" s="30" t="s">
        <v>54</v>
      </c>
      <c r="F53" s="7" t="s">
        <v>55</v>
      </c>
      <c r="G53" s="12">
        <v>35.200000000000003</v>
      </c>
      <c r="I53" s="25"/>
    </row>
    <row r="54" spans="2:9" ht="15" customHeight="1" x14ac:dyDescent="0.25">
      <c r="B54" s="5">
        <v>47</v>
      </c>
      <c r="C54" s="20" t="s">
        <v>114</v>
      </c>
      <c r="D54" s="7" t="s">
        <v>97</v>
      </c>
      <c r="E54" s="30" t="s">
        <v>97</v>
      </c>
      <c r="F54" s="7" t="s">
        <v>108</v>
      </c>
      <c r="G54" s="12">
        <v>24</v>
      </c>
      <c r="I54" s="25"/>
    </row>
    <row r="55" spans="2:9" ht="15" customHeight="1" x14ac:dyDescent="0.25">
      <c r="B55" s="5">
        <v>48</v>
      </c>
      <c r="C55" s="6" t="s">
        <v>44</v>
      </c>
      <c r="D55" s="7" t="s">
        <v>33</v>
      </c>
      <c r="E55" s="30" t="s">
        <v>40</v>
      </c>
      <c r="F55" s="7" t="s">
        <v>45</v>
      </c>
      <c r="G55" s="12">
        <v>17.600000000000001</v>
      </c>
      <c r="I55" s="25"/>
    </row>
    <row r="56" spans="2:9" ht="15" customHeight="1" x14ac:dyDescent="0.25">
      <c r="B56" s="5">
        <v>49</v>
      </c>
      <c r="C56" s="6" t="s">
        <v>90</v>
      </c>
      <c r="D56" s="7" t="s">
        <v>48</v>
      </c>
      <c r="E56" s="30" t="s">
        <v>54</v>
      </c>
      <c r="F56" s="7" t="s">
        <v>71</v>
      </c>
      <c r="G56" s="12">
        <v>33.6</v>
      </c>
      <c r="I56" s="25"/>
    </row>
    <row r="57" spans="2:9" ht="15" customHeight="1" x14ac:dyDescent="0.25">
      <c r="B57" s="5">
        <v>50</v>
      </c>
      <c r="C57" s="6" t="s">
        <v>109</v>
      </c>
      <c r="D57" s="7" t="s">
        <v>97</v>
      </c>
      <c r="E57" s="30" t="s">
        <v>97</v>
      </c>
      <c r="F57" s="7" t="s">
        <v>110</v>
      </c>
      <c r="G57" s="12">
        <v>22.8</v>
      </c>
      <c r="I57" s="25"/>
    </row>
    <row r="58" spans="2:9" ht="24.75" customHeight="1" x14ac:dyDescent="0.25">
      <c r="B58" s="5">
        <v>51</v>
      </c>
      <c r="C58" s="6" t="s">
        <v>91</v>
      </c>
      <c r="D58" s="7" t="s">
        <v>48</v>
      </c>
      <c r="E58" s="30" t="s">
        <v>54</v>
      </c>
      <c r="F58" s="7" t="s">
        <v>71</v>
      </c>
      <c r="G58" s="12">
        <v>30.8</v>
      </c>
      <c r="I58" s="25"/>
    </row>
    <row r="59" spans="2:9" ht="15" customHeight="1" x14ac:dyDescent="0.25">
      <c r="B59" s="5">
        <v>52</v>
      </c>
      <c r="C59" s="6" t="s">
        <v>100</v>
      </c>
      <c r="D59" s="7" t="s">
        <v>97</v>
      </c>
      <c r="E59" s="30" t="s">
        <v>97</v>
      </c>
      <c r="F59" s="7" t="s">
        <v>101</v>
      </c>
      <c r="G59" s="12">
        <v>17.600000000000001</v>
      </c>
    </row>
    <row r="60" spans="2:9" ht="15" customHeight="1" x14ac:dyDescent="0.25">
      <c r="B60" s="5">
        <v>53</v>
      </c>
      <c r="C60" s="6" t="s">
        <v>92</v>
      </c>
      <c r="D60" s="7" t="s">
        <v>48</v>
      </c>
      <c r="E60" s="30" t="s">
        <v>54</v>
      </c>
      <c r="F60" s="7" t="s">
        <v>93</v>
      </c>
      <c r="G60" s="12">
        <v>18</v>
      </c>
    </row>
    <row r="61" spans="2:9" ht="15" customHeight="1" x14ac:dyDescent="0.25">
      <c r="B61" s="5">
        <v>54</v>
      </c>
      <c r="C61" s="6" t="s">
        <v>102</v>
      </c>
      <c r="D61" s="7" t="s">
        <v>97</v>
      </c>
      <c r="E61" s="30" t="s">
        <v>97</v>
      </c>
      <c r="F61" s="7" t="s">
        <v>101</v>
      </c>
      <c r="G61" s="12">
        <v>17.600000000000001</v>
      </c>
    </row>
    <row r="62" spans="2:9" ht="15" customHeight="1" x14ac:dyDescent="0.25">
      <c r="B62" s="5">
        <v>55</v>
      </c>
      <c r="C62" s="6" t="s">
        <v>95</v>
      </c>
      <c r="D62" s="7" t="s">
        <v>48</v>
      </c>
      <c r="E62" s="30" t="s">
        <v>54</v>
      </c>
      <c r="F62" s="7" t="s">
        <v>71</v>
      </c>
      <c r="G62" s="12">
        <v>18</v>
      </c>
    </row>
    <row r="63" spans="2:9" ht="15" customHeight="1" x14ac:dyDescent="0.25">
      <c r="B63" s="5">
        <v>56</v>
      </c>
      <c r="C63" s="20" t="s">
        <v>96</v>
      </c>
      <c r="D63" s="7" t="s">
        <v>97</v>
      </c>
      <c r="E63" s="30" t="s">
        <v>97</v>
      </c>
      <c r="F63" s="7" t="s">
        <v>98</v>
      </c>
      <c r="G63" s="12">
        <v>15.200000000000001</v>
      </c>
    </row>
    <row r="64" spans="2:9" ht="15" customHeight="1" x14ac:dyDescent="0.25">
      <c r="B64" s="5">
        <v>57</v>
      </c>
      <c r="C64" s="6" t="s">
        <v>99</v>
      </c>
      <c r="D64" s="7" t="s">
        <v>97</v>
      </c>
      <c r="E64" s="30" t="s">
        <v>97</v>
      </c>
      <c r="F64" s="7" t="s">
        <v>98</v>
      </c>
      <c r="G64" s="12">
        <v>11.4</v>
      </c>
    </row>
    <row r="65" spans="2:2" ht="15" customHeight="1" x14ac:dyDescent="0.25">
      <c r="B65" s="39" t="s">
        <v>129</v>
      </c>
    </row>
    <row r="66" spans="2:2" ht="15" customHeight="1" x14ac:dyDescent="0.25"/>
    <row r="67" spans="2:2" ht="15" customHeight="1" x14ac:dyDescent="0.25"/>
    <row r="68" spans="2:2" ht="15" customHeight="1" x14ac:dyDescent="0.25"/>
    <row r="69" spans="2:2" ht="15" customHeight="1" x14ac:dyDescent="0.25"/>
    <row r="70" spans="2:2" ht="15" customHeight="1" x14ac:dyDescent="0.25"/>
    <row r="71" spans="2:2" ht="15" customHeight="1" x14ac:dyDescent="0.25"/>
    <row r="72" spans="2:2" ht="15" customHeight="1" x14ac:dyDescent="0.25"/>
    <row r="73" spans="2:2" ht="15" customHeight="1" x14ac:dyDescent="0.25"/>
    <row r="74" spans="2:2" ht="15" customHeight="1" x14ac:dyDescent="0.25"/>
    <row r="75" spans="2:2" ht="15" customHeight="1" x14ac:dyDescent="0.25"/>
    <row r="76" spans="2:2" ht="15" customHeight="1" x14ac:dyDescent="0.25"/>
    <row r="77" spans="2:2" ht="15" customHeight="1" x14ac:dyDescent="0.25"/>
    <row r="78" spans="2:2" ht="15" customHeight="1" x14ac:dyDescent="0.25"/>
  </sheetData>
  <mergeCells count="3">
    <mergeCell ref="J8:L8"/>
    <mergeCell ref="J9:L9"/>
    <mergeCell ref="B6:G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zoomScale="90" zoomScaleNormal="90" workbookViewId="0">
      <selection activeCell="F4" sqref="F4:F7"/>
    </sheetView>
  </sheetViews>
  <sheetFormatPr baseColWidth="10" defaultRowHeight="15" x14ac:dyDescent="0.25"/>
  <cols>
    <col min="2" max="2" width="6.42578125" customWidth="1"/>
    <col min="3" max="3" width="35.5703125" customWidth="1"/>
    <col min="4" max="4" width="26.7109375" hidden="1" customWidth="1"/>
    <col min="5" max="5" width="25" style="21" customWidth="1"/>
    <col min="6" max="6" width="18.42578125" customWidth="1"/>
    <col min="7" max="12" width="12.42578125" customWidth="1"/>
    <col min="13" max="13" width="20.42578125" style="4" customWidth="1"/>
  </cols>
  <sheetData>
    <row r="1" spans="1:18" ht="15.75" thickBot="1" x14ac:dyDescent="0.3"/>
    <row r="2" spans="1:18" ht="18.75" thickBot="1" x14ac:dyDescent="0.3">
      <c r="B2" s="67" t="s">
        <v>18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8" ht="15.75" thickBot="1" x14ac:dyDescent="0.3"/>
    <row r="4" spans="1:18" ht="15" customHeight="1" x14ac:dyDescent="0.25">
      <c r="B4" s="70" t="s">
        <v>46</v>
      </c>
      <c r="C4" s="70" t="s">
        <v>3</v>
      </c>
      <c r="D4" s="70" t="s">
        <v>2</v>
      </c>
      <c r="E4" s="58" t="s">
        <v>0</v>
      </c>
      <c r="F4" s="58" t="s">
        <v>1</v>
      </c>
      <c r="G4" s="61" t="s">
        <v>6</v>
      </c>
      <c r="H4" s="62"/>
      <c r="I4" s="62"/>
      <c r="J4" s="62"/>
      <c r="K4" s="62"/>
      <c r="L4" s="63"/>
      <c r="M4" s="58" t="s">
        <v>123</v>
      </c>
    </row>
    <row r="5" spans="1:18" ht="12.75" customHeight="1" thickBot="1" x14ac:dyDescent="0.3">
      <c r="B5" s="71"/>
      <c r="C5" s="71"/>
      <c r="D5" s="71"/>
      <c r="E5" s="59"/>
      <c r="F5" s="59"/>
      <c r="G5" s="64"/>
      <c r="H5" s="65"/>
      <c r="I5" s="65"/>
      <c r="J5" s="65"/>
      <c r="K5" s="65"/>
      <c r="L5" s="66"/>
      <c r="M5" s="59"/>
    </row>
    <row r="6" spans="1:18" s="1" customFormat="1" ht="249" customHeight="1" thickBot="1" x14ac:dyDescent="0.3">
      <c r="A6"/>
      <c r="B6" s="71"/>
      <c r="C6" s="71"/>
      <c r="D6" s="71"/>
      <c r="E6" s="59"/>
      <c r="F6" s="59"/>
      <c r="G6" s="32" t="s">
        <v>5</v>
      </c>
      <c r="H6" s="33" t="s">
        <v>10</v>
      </c>
      <c r="I6" s="33" t="s">
        <v>7</v>
      </c>
      <c r="J6" s="33" t="s">
        <v>8</v>
      </c>
      <c r="K6" s="33" t="s">
        <v>4</v>
      </c>
      <c r="L6" s="34" t="s">
        <v>9</v>
      </c>
      <c r="M6" s="59"/>
    </row>
    <row r="7" spans="1:18" s="1" customFormat="1" ht="26.25" customHeight="1" thickBot="1" x14ac:dyDescent="0.3">
      <c r="A7"/>
      <c r="B7" s="72"/>
      <c r="C7" s="72"/>
      <c r="D7" s="72"/>
      <c r="E7" s="60"/>
      <c r="F7" s="60"/>
      <c r="G7" s="35" t="s">
        <v>11</v>
      </c>
      <c r="H7" s="36" t="s">
        <v>12</v>
      </c>
      <c r="I7" s="36" t="s">
        <v>13</v>
      </c>
      <c r="J7" s="36" t="s">
        <v>14</v>
      </c>
      <c r="K7" s="36" t="s">
        <v>15</v>
      </c>
      <c r="L7" s="37" t="s">
        <v>17</v>
      </c>
      <c r="M7" s="60"/>
    </row>
    <row r="8" spans="1:18" ht="15" customHeight="1" x14ac:dyDescent="0.25">
      <c r="B8" s="5">
        <v>1</v>
      </c>
      <c r="C8" s="6" t="s">
        <v>47</v>
      </c>
      <c r="D8" s="7" t="s">
        <v>48</v>
      </c>
      <c r="E8" s="7" t="s">
        <v>49</v>
      </c>
      <c r="F8" s="7" t="s">
        <v>50</v>
      </c>
      <c r="G8" s="8">
        <v>30</v>
      </c>
      <c r="H8" s="9">
        <v>12</v>
      </c>
      <c r="I8" s="8">
        <v>2</v>
      </c>
      <c r="J8" s="13" t="s">
        <v>51</v>
      </c>
      <c r="K8" s="8">
        <v>256</v>
      </c>
      <c r="L8" s="14" t="s">
        <v>52</v>
      </c>
      <c r="M8" s="12">
        <v>115.2</v>
      </c>
      <c r="O8" s="2" t="s">
        <v>13</v>
      </c>
      <c r="P8" s="53" t="s">
        <v>7</v>
      </c>
      <c r="Q8" s="53"/>
      <c r="R8" s="54"/>
    </row>
    <row r="9" spans="1:18" ht="15" customHeight="1" thickBot="1" x14ac:dyDescent="0.3">
      <c r="B9" s="5">
        <v>2</v>
      </c>
      <c r="C9" s="6" t="s">
        <v>53</v>
      </c>
      <c r="D9" s="7" t="s">
        <v>48</v>
      </c>
      <c r="E9" s="31" t="s">
        <v>54</v>
      </c>
      <c r="F9" s="7" t="s">
        <v>55</v>
      </c>
      <c r="G9" s="8">
        <v>50</v>
      </c>
      <c r="H9" s="9">
        <v>20</v>
      </c>
      <c r="I9" s="8">
        <v>6</v>
      </c>
      <c r="J9" s="13" t="s">
        <v>56</v>
      </c>
      <c r="K9" s="8">
        <v>200</v>
      </c>
      <c r="L9" s="14">
        <v>80</v>
      </c>
      <c r="M9" s="12">
        <v>102.4</v>
      </c>
      <c r="O9" s="3" t="s">
        <v>15</v>
      </c>
      <c r="P9" s="55" t="s">
        <v>16</v>
      </c>
      <c r="Q9" s="55"/>
      <c r="R9" s="56"/>
    </row>
    <row r="10" spans="1:18" ht="15" customHeight="1" x14ac:dyDescent="0.25">
      <c r="B10" s="5">
        <v>3</v>
      </c>
      <c r="C10" s="6" t="s">
        <v>57</v>
      </c>
      <c r="D10" s="7" t="s">
        <v>48</v>
      </c>
      <c r="E10" s="30" t="s">
        <v>49</v>
      </c>
      <c r="F10" s="7" t="s">
        <v>58</v>
      </c>
      <c r="G10" s="8">
        <v>42</v>
      </c>
      <c r="H10" s="9" t="s">
        <v>59</v>
      </c>
      <c r="I10" s="8">
        <v>3</v>
      </c>
      <c r="J10" s="13" t="s">
        <v>60</v>
      </c>
      <c r="K10" s="8">
        <v>152</v>
      </c>
      <c r="L10" s="14" t="s">
        <v>61</v>
      </c>
      <c r="M10" s="12">
        <v>78.8</v>
      </c>
    </row>
    <row r="11" spans="1:18" ht="15" customHeight="1" x14ac:dyDescent="0.25">
      <c r="B11" s="5">
        <v>4</v>
      </c>
      <c r="C11" s="6" t="s">
        <v>105</v>
      </c>
      <c r="D11" s="7" t="s">
        <v>97</v>
      </c>
      <c r="E11" s="30" t="s">
        <v>97</v>
      </c>
      <c r="F11" s="7" t="s">
        <v>101</v>
      </c>
      <c r="G11" s="7">
        <v>40</v>
      </c>
      <c r="H11" s="15">
        <f>G11*0.4</f>
        <v>16</v>
      </c>
      <c r="I11" s="7">
        <v>1</v>
      </c>
      <c r="J11" s="16">
        <f>I11*0.4</f>
        <v>0.4</v>
      </c>
      <c r="K11" s="7">
        <v>196</v>
      </c>
      <c r="L11" s="17">
        <f>K11*0.2</f>
        <v>39.200000000000003</v>
      </c>
      <c r="M11" s="12">
        <f>H11+J11+L11</f>
        <v>55.6</v>
      </c>
    </row>
    <row r="12" spans="1:18" ht="15" customHeight="1" x14ac:dyDescent="0.25">
      <c r="B12" s="5">
        <v>5</v>
      </c>
      <c r="C12" s="6" t="s">
        <v>62</v>
      </c>
      <c r="D12" s="7" t="s">
        <v>48</v>
      </c>
      <c r="E12" s="31" t="s">
        <v>54</v>
      </c>
      <c r="F12" s="7" t="s">
        <v>55</v>
      </c>
      <c r="G12" s="8">
        <v>23</v>
      </c>
      <c r="H12" s="9" t="s">
        <v>63</v>
      </c>
      <c r="I12" s="8">
        <v>1</v>
      </c>
      <c r="J12" s="13" t="s">
        <v>64</v>
      </c>
      <c r="K12" s="8">
        <v>112</v>
      </c>
      <c r="L12" s="14" t="s">
        <v>65</v>
      </c>
      <c r="M12" s="12">
        <v>54.4</v>
      </c>
    </row>
    <row r="13" spans="1:18" ht="31.5" customHeight="1" x14ac:dyDescent="0.25">
      <c r="B13" s="5">
        <v>6</v>
      </c>
      <c r="C13" s="6" t="s">
        <v>66</v>
      </c>
      <c r="D13" s="7" t="s">
        <v>48</v>
      </c>
      <c r="E13" s="31" t="s">
        <v>54</v>
      </c>
      <c r="F13" s="7" t="s">
        <v>74</v>
      </c>
      <c r="G13" s="8">
        <v>83</v>
      </c>
      <c r="H13" s="9" t="s">
        <v>68</v>
      </c>
      <c r="I13" s="8">
        <v>1</v>
      </c>
      <c r="J13" s="13" t="s">
        <v>64</v>
      </c>
      <c r="K13" s="8">
        <v>48</v>
      </c>
      <c r="L13" s="14" t="s">
        <v>69</v>
      </c>
      <c r="M13" s="12">
        <v>52.8</v>
      </c>
    </row>
    <row r="14" spans="1:18" ht="15" customHeight="1" x14ac:dyDescent="0.25">
      <c r="B14" s="5">
        <v>7</v>
      </c>
      <c r="C14" s="6" t="s">
        <v>70</v>
      </c>
      <c r="D14" s="7" t="s">
        <v>48</v>
      </c>
      <c r="E14" s="31" t="s">
        <v>54</v>
      </c>
      <c r="F14" s="7" t="s">
        <v>71</v>
      </c>
      <c r="G14" s="8">
        <v>27</v>
      </c>
      <c r="H14" s="9" t="s">
        <v>72</v>
      </c>
      <c r="I14" s="8">
        <v>2</v>
      </c>
      <c r="J14" s="13" t="s">
        <v>51</v>
      </c>
      <c r="K14" s="8">
        <v>100</v>
      </c>
      <c r="L14" s="14">
        <v>40</v>
      </c>
      <c r="M14" s="12">
        <v>51.6</v>
      </c>
    </row>
    <row r="15" spans="1:18" ht="15" customHeight="1" x14ac:dyDescent="0.25">
      <c r="B15" s="5">
        <v>8</v>
      </c>
      <c r="C15" s="6" t="s">
        <v>73</v>
      </c>
      <c r="D15" s="7" t="s">
        <v>48</v>
      </c>
      <c r="E15" s="31" t="s">
        <v>54</v>
      </c>
      <c r="F15" s="7" t="s">
        <v>74</v>
      </c>
      <c r="G15" s="8">
        <v>64</v>
      </c>
      <c r="H15" s="9" t="s">
        <v>75</v>
      </c>
      <c r="I15" s="8">
        <v>1</v>
      </c>
      <c r="J15" s="13" t="s">
        <v>64</v>
      </c>
      <c r="K15" s="8">
        <v>60</v>
      </c>
      <c r="L15" s="14">
        <v>24</v>
      </c>
      <c r="M15" s="12">
        <v>50</v>
      </c>
    </row>
    <row r="16" spans="1:18" ht="33.75" customHeight="1" x14ac:dyDescent="0.25">
      <c r="B16" s="5">
        <v>9</v>
      </c>
      <c r="C16" s="18" t="s">
        <v>19</v>
      </c>
      <c r="D16" s="7" t="s">
        <v>31</v>
      </c>
      <c r="E16" s="19" t="s">
        <v>27</v>
      </c>
      <c r="F16" s="19" t="s">
        <v>28</v>
      </c>
      <c r="G16" s="8">
        <v>25</v>
      </c>
      <c r="H16" s="9">
        <f>G16*0.4</f>
        <v>10</v>
      </c>
      <c r="I16" s="8">
        <v>3</v>
      </c>
      <c r="J16" s="10">
        <f>I16*0.4</f>
        <v>1.2000000000000002</v>
      </c>
      <c r="K16" s="8">
        <v>192</v>
      </c>
      <c r="L16" s="11">
        <f>K16*0.2</f>
        <v>38.400000000000006</v>
      </c>
      <c r="M16" s="12">
        <f>H16+J16+L16</f>
        <v>49.600000000000009</v>
      </c>
    </row>
    <row r="17" spans="2:13" ht="15" customHeight="1" x14ac:dyDescent="0.25">
      <c r="B17" s="5">
        <v>10</v>
      </c>
      <c r="C17" s="6" t="s">
        <v>76</v>
      </c>
      <c r="D17" s="7" t="s">
        <v>48</v>
      </c>
      <c r="E17" s="7" t="s">
        <v>54</v>
      </c>
      <c r="F17" s="7" t="s">
        <v>55</v>
      </c>
      <c r="G17" s="8">
        <v>70</v>
      </c>
      <c r="H17" s="9">
        <v>28</v>
      </c>
      <c r="I17" s="8">
        <v>4</v>
      </c>
      <c r="J17" s="13" t="s">
        <v>77</v>
      </c>
      <c r="K17" s="8">
        <v>44</v>
      </c>
      <c r="L17" s="14" t="s">
        <v>78</v>
      </c>
      <c r="M17" s="12">
        <v>47.2</v>
      </c>
    </row>
    <row r="18" spans="2:13" ht="30" customHeight="1" x14ac:dyDescent="0.25">
      <c r="B18" s="5">
        <v>11</v>
      </c>
      <c r="C18" s="6" t="s">
        <v>79</v>
      </c>
      <c r="D18" s="7" t="s">
        <v>48</v>
      </c>
      <c r="E18" s="7" t="s">
        <v>54</v>
      </c>
      <c r="F18" s="7" t="s">
        <v>55</v>
      </c>
      <c r="G18" s="8">
        <v>40</v>
      </c>
      <c r="H18" s="9">
        <v>16</v>
      </c>
      <c r="I18" s="8">
        <v>3</v>
      </c>
      <c r="J18" s="13" t="s">
        <v>60</v>
      </c>
      <c r="K18" s="8">
        <v>72</v>
      </c>
      <c r="L18" s="14" t="s">
        <v>80</v>
      </c>
      <c r="M18" s="12">
        <v>46</v>
      </c>
    </row>
    <row r="19" spans="2:13" ht="15" customHeight="1" x14ac:dyDescent="0.25">
      <c r="B19" s="5">
        <v>12</v>
      </c>
      <c r="C19" s="6" t="s">
        <v>81</v>
      </c>
      <c r="D19" s="7" t="s">
        <v>48</v>
      </c>
      <c r="E19" s="7" t="s">
        <v>54</v>
      </c>
      <c r="F19" s="7" t="s">
        <v>55</v>
      </c>
      <c r="G19" s="8">
        <v>23</v>
      </c>
      <c r="H19" s="9" t="s">
        <v>63</v>
      </c>
      <c r="I19" s="8">
        <v>1</v>
      </c>
      <c r="J19" s="13" t="s">
        <v>64</v>
      </c>
      <c r="K19" s="8">
        <v>80</v>
      </c>
      <c r="L19" s="14">
        <v>32</v>
      </c>
      <c r="M19" s="12">
        <v>41.6</v>
      </c>
    </row>
    <row r="20" spans="2:13" ht="15" customHeight="1" x14ac:dyDescent="0.25">
      <c r="B20" s="5">
        <v>13</v>
      </c>
      <c r="C20" s="20" t="s">
        <v>107</v>
      </c>
      <c r="D20" s="7" t="s">
        <v>97</v>
      </c>
      <c r="E20" s="7" t="s">
        <v>97</v>
      </c>
      <c r="F20" s="7" t="s">
        <v>108</v>
      </c>
      <c r="G20" s="7">
        <v>45</v>
      </c>
      <c r="H20" s="15">
        <f>G20*0.4</f>
        <v>18</v>
      </c>
      <c r="I20" s="7">
        <v>3</v>
      </c>
      <c r="J20" s="16">
        <f>I20*0.4</f>
        <v>1.2000000000000002</v>
      </c>
      <c r="K20" s="7">
        <v>108</v>
      </c>
      <c r="L20" s="17">
        <f>K20*0.2</f>
        <v>21.6</v>
      </c>
      <c r="M20" s="12">
        <f>H20+J20+L20</f>
        <v>40.799999999999997</v>
      </c>
    </row>
    <row r="21" spans="2:13" ht="15" customHeight="1" x14ac:dyDescent="0.25">
      <c r="B21" s="5">
        <v>14</v>
      </c>
      <c r="C21" s="18" t="s">
        <v>21</v>
      </c>
      <c r="D21" s="7" t="s">
        <v>31</v>
      </c>
      <c r="E21" s="19" t="s">
        <v>27</v>
      </c>
      <c r="F21" s="19" t="s">
        <v>29</v>
      </c>
      <c r="G21" s="8">
        <v>25</v>
      </c>
      <c r="H21" s="9">
        <f>G21*0.4</f>
        <v>10</v>
      </c>
      <c r="I21" s="8">
        <v>4</v>
      </c>
      <c r="J21" s="10">
        <f>I21*0.4</f>
        <v>1.6</v>
      </c>
      <c r="K21" s="8">
        <v>144</v>
      </c>
      <c r="L21" s="11">
        <f>K21*0.2</f>
        <v>28.8</v>
      </c>
      <c r="M21" s="12">
        <f>H21+J21+L21</f>
        <v>40.4</v>
      </c>
    </row>
    <row r="22" spans="2:13" ht="15" customHeight="1" x14ac:dyDescent="0.25">
      <c r="B22" s="5">
        <v>15</v>
      </c>
      <c r="C22" s="6" t="s">
        <v>36</v>
      </c>
      <c r="D22" s="7" t="s">
        <v>33</v>
      </c>
      <c r="E22" s="7" t="s">
        <v>33</v>
      </c>
      <c r="F22" s="7" t="s">
        <v>33</v>
      </c>
      <c r="G22" s="8">
        <v>20</v>
      </c>
      <c r="H22" s="9">
        <f>G22*0.4</f>
        <v>8</v>
      </c>
      <c r="I22" s="8">
        <v>2</v>
      </c>
      <c r="J22" s="10">
        <f>I22*0.4</f>
        <v>0.8</v>
      </c>
      <c r="K22" s="8">
        <v>156</v>
      </c>
      <c r="L22" s="11">
        <f>K22*0.2</f>
        <v>31.200000000000003</v>
      </c>
      <c r="M22" s="12">
        <f>H22+J22+L22</f>
        <v>40</v>
      </c>
    </row>
    <row r="23" spans="2:13" ht="15" customHeight="1" x14ac:dyDescent="0.25">
      <c r="B23" s="5">
        <v>16</v>
      </c>
      <c r="C23" s="20" t="s">
        <v>122</v>
      </c>
      <c r="D23" s="7" t="s">
        <v>97</v>
      </c>
      <c r="E23" s="7" t="s">
        <v>97</v>
      </c>
      <c r="F23" s="7" t="s">
        <v>110</v>
      </c>
      <c r="G23" s="7">
        <v>24</v>
      </c>
      <c r="H23" s="15">
        <f>G23*0.4</f>
        <v>9.6000000000000014</v>
      </c>
      <c r="I23" s="7">
        <v>6</v>
      </c>
      <c r="J23" s="16">
        <f>I23*0.4</f>
        <v>2.4000000000000004</v>
      </c>
      <c r="K23" s="7">
        <v>132</v>
      </c>
      <c r="L23" s="17">
        <f>K23*0.2</f>
        <v>26.400000000000002</v>
      </c>
      <c r="M23" s="12">
        <f>H23+J23+L23</f>
        <v>38.400000000000006</v>
      </c>
    </row>
    <row r="24" spans="2:13" ht="15" customHeight="1" x14ac:dyDescent="0.25">
      <c r="B24" s="5">
        <v>17</v>
      </c>
      <c r="C24" s="20" t="s">
        <v>127</v>
      </c>
      <c r="D24" s="43" t="s">
        <v>33</v>
      </c>
      <c r="E24" s="43" t="s">
        <v>40</v>
      </c>
      <c r="F24" s="43" t="s">
        <v>41</v>
      </c>
      <c r="G24" s="43">
        <v>20</v>
      </c>
      <c r="H24" s="41">
        <v>8</v>
      </c>
      <c r="I24" s="40">
        <v>3</v>
      </c>
      <c r="J24" s="42">
        <v>1.2000000000000002</v>
      </c>
      <c r="K24" s="40">
        <v>144</v>
      </c>
      <c r="L24" s="47">
        <v>28.8</v>
      </c>
      <c r="M24" s="12">
        <v>38</v>
      </c>
    </row>
    <row r="25" spans="2:13" ht="15" customHeight="1" x14ac:dyDescent="0.25">
      <c r="B25" s="5">
        <v>18</v>
      </c>
      <c r="C25" s="6" t="s">
        <v>82</v>
      </c>
      <c r="D25" s="7" t="s">
        <v>48</v>
      </c>
      <c r="E25" s="7" t="s">
        <v>49</v>
      </c>
      <c r="F25" s="7" t="s">
        <v>83</v>
      </c>
      <c r="G25" s="8">
        <v>36</v>
      </c>
      <c r="H25" s="9" t="s">
        <v>84</v>
      </c>
      <c r="I25" s="8">
        <v>1</v>
      </c>
      <c r="J25" s="13" t="s">
        <v>64</v>
      </c>
      <c r="K25" s="8">
        <v>56</v>
      </c>
      <c r="L25" s="14" t="s">
        <v>85</v>
      </c>
      <c r="M25" s="12">
        <v>37.200000000000003</v>
      </c>
    </row>
    <row r="26" spans="2:13" ht="15" customHeight="1" x14ac:dyDescent="0.25">
      <c r="B26" s="5">
        <v>19</v>
      </c>
      <c r="C26" s="6" t="s">
        <v>118</v>
      </c>
      <c r="D26" s="7" t="s">
        <v>97</v>
      </c>
      <c r="E26" s="7" t="s">
        <v>97</v>
      </c>
      <c r="F26" s="7" t="s">
        <v>101</v>
      </c>
      <c r="G26" s="7">
        <v>22</v>
      </c>
      <c r="H26" s="15">
        <f>G26*0.4</f>
        <v>8.8000000000000007</v>
      </c>
      <c r="I26" s="7">
        <v>2</v>
      </c>
      <c r="J26" s="16">
        <f>I26*0.4</f>
        <v>0.8</v>
      </c>
      <c r="K26" s="7">
        <v>136</v>
      </c>
      <c r="L26" s="17">
        <f>K26*0.2</f>
        <v>27.200000000000003</v>
      </c>
      <c r="M26" s="12">
        <f>H26+J26+L26</f>
        <v>36.800000000000004</v>
      </c>
    </row>
    <row r="27" spans="2:13" ht="15" customHeight="1" x14ac:dyDescent="0.25">
      <c r="B27" s="5">
        <v>20</v>
      </c>
      <c r="C27" s="6" t="s">
        <v>86</v>
      </c>
      <c r="D27" s="7" t="s">
        <v>48</v>
      </c>
      <c r="E27" s="7" t="s">
        <v>49</v>
      </c>
      <c r="F27" s="7" t="s">
        <v>49</v>
      </c>
      <c r="G27" s="8">
        <v>35</v>
      </c>
      <c r="H27" s="9">
        <v>14</v>
      </c>
      <c r="I27" s="8">
        <v>3</v>
      </c>
      <c r="J27" s="13" t="s">
        <v>60</v>
      </c>
      <c r="K27" s="8">
        <v>52</v>
      </c>
      <c r="L27" s="14" t="s">
        <v>87</v>
      </c>
      <c r="M27" s="12">
        <v>36</v>
      </c>
    </row>
    <row r="28" spans="2:13" ht="15" customHeight="1" x14ac:dyDescent="0.25">
      <c r="B28" s="5">
        <v>21</v>
      </c>
      <c r="C28" s="18" t="s">
        <v>20</v>
      </c>
      <c r="D28" s="7" t="s">
        <v>31</v>
      </c>
      <c r="E28" s="19" t="s">
        <v>27</v>
      </c>
      <c r="F28" s="19" t="s">
        <v>29</v>
      </c>
      <c r="G28" s="8">
        <v>25</v>
      </c>
      <c r="H28" s="9">
        <f>G28*0.4</f>
        <v>10</v>
      </c>
      <c r="I28" s="8">
        <v>4</v>
      </c>
      <c r="J28" s="10">
        <f>I28*0.4</f>
        <v>1.6</v>
      </c>
      <c r="K28" s="8">
        <v>120</v>
      </c>
      <c r="L28" s="11">
        <f>K28*0.2</f>
        <v>24</v>
      </c>
      <c r="M28" s="12">
        <f>H28+J28+L28</f>
        <v>35.6</v>
      </c>
    </row>
    <row r="29" spans="2:13" ht="15" customHeight="1" x14ac:dyDescent="0.25">
      <c r="B29" s="5">
        <v>22</v>
      </c>
      <c r="C29" s="6" t="s">
        <v>88</v>
      </c>
      <c r="D29" s="7" t="s">
        <v>48</v>
      </c>
      <c r="E29" s="7" t="s">
        <v>54</v>
      </c>
      <c r="F29" s="7" t="s">
        <v>55</v>
      </c>
      <c r="G29" s="8">
        <v>41</v>
      </c>
      <c r="H29" s="9" t="s">
        <v>89</v>
      </c>
      <c r="I29" s="8">
        <v>3</v>
      </c>
      <c r="J29" s="13" t="s">
        <v>60</v>
      </c>
      <c r="K29" s="8">
        <v>44</v>
      </c>
      <c r="L29" s="14" t="s">
        <v>78</v>
      </c>
      <c r="M29" s="12">
        <v>35.200000000000003</v>
      </c>
    </row>
    <row r="30" spans="2:13" ht="15" customHeight="1" x14ac:dyDescent="0.25">
      <c r="B30" s="5">
        <v>23</v>
      </c>
      <c r="C30" s="6" t="s">
        <v>90</v>
      </c>
      <c r="D30" s="7" t="s">
        <v>48</v>
      </c>
      <c r="E30" s="7" t="s">
        <v>54</v>
      </c>
      <c r="F30" s="7" t="s">
        <v>71</v>
      </c>
      <c r="G30" s="8">
        <v>27</v>
      </c>
      <c r="H30" s="9" t="s">
        <v>72</v>
      </c>
      <c r="I30" s="8">
        <v>1</v>
      </c>
      <c r="J30" s="13" t="s">
        <v>64</v>
      </c>
      <c r="K30" s="8">
        <v>56</v>
      </c>
      <c r="L30" s="14" t="s">
        <v>85</v>
      </c>
      <c r="M30" s="12">
        <v>33.6</v>
      </c>
    </row>
    <row r="31" spans="2:13" ht="15" customHeight="1" x14ac:dyDescent="0.25">
      <c r="B31" s="5">
        <v>24</v>
      </c>
      <c r="C31" s="20" t="s">
        <v>115</v>
      </c>
      <c r="D31" s="7" t="s">
        <v>97</v>
      </c>
      <c r="E31" s="7" t="s">
        <v>97</v>
      </c>
      <c r="F31" s="7" t="s">
        <v>101</v>
      </c>
      <c r="G31" s="7">
        <v>20</v>
      </c>
      <c r="H31" s="15">
        <f>G31*0.4</f>
        <v>8</v>
      </c>
      <c r="I31" s="7">
        <v>3</v>
      </c>
      <c r="J31" s="16">
        <f>I31*0.4</f>
        <v>1.2000000000000002</v>
      </c>
      <c r="K31" s="7">
        <v>112</v>
      </c>
      <c r="L31" s="17">
        <f>K31*0.2</f>
        <v>22.400000000000002</v>
      </c>
      <c r="M31" s="12">
        <f>H31+J31+L31</f>
        <v>31.6</v>
      </c>
    </row>
    <row r="32" spans="2:13" ht="15" customHeight="1" x14ac:dyDescent="0.25">
      <c r="B32" s="5">
        <v>25</v>
      </c>
      <c r="C32" s="20" t="s">
        <v>116</v>
      </c>
      <c r="D32" s="7" t="s">
        <v>97</v>
      </c>
      <c r="E32" s="7" t="s">
        <v>97</v>
      </c>
      <c r="F32" s="7" t="s">
        <v>101</v>
      </c>
      <c r="G32" s="7">
        <v>20</v>
      </c>
      <c r="H32" s="15">
        <f>G32*0.4</f>
        <v>8</v>
      </c>
      <c r="I32" s="7">
        <v>3</v>
      </c>
      <c r="J32" s="16">
        <f>I32*0.4</f>
        <v>1.2000000000000002</v>
      </c>
      <c r="K32" s="7">
        <v>112</v>
      </c>
      <c r="L32" s="17">
        <f>K32*0.2</f>
        <v>22.400000000000002</v>
      </c>
      <c r="M32" s="12">
        <f>H32+J32+L32</f>
        <v>31.6</v>
      </c>
    </row>
    <row r="33" spans="2:13" ht="15" customHeight="1" x14ac:dyDescent="0.25">
      <c r="B33" s="5">
        <v>26</v>
      </c>
      <c r="C33" s="20" t="s">
        <v>117</v>
      </c>
      <c r="D33" s="7" t="s">
        <v>97</v>
      </c>
      <c r="E33" s="7" t="s">
        <v>97</v>
      </c>
      <c r="F33" s="7" t="s">
        <v>101</v>
      </c>
      <c r="G33" s="7">
        <v>20</v>
      </c>
      <c r="H33" s="15">
        <f>G33*0.4</f>
        <v>8</v>
      </c>
      <c r="I33" s="7">
        <v>3</v>
      </c>
      <c r="J33" s="16">
        <f>I33*0.4</f>
        <v>1.2000000000000002</v>
      </c>
      <c r="K33" s="7">
        <v>112</v>
      </c>
      <c r="L33" s="17">
        <f>K33*0.2</f>
        <v>22.400000000000002</v>
      </c>
      <c r="M33" s="12">
        <f>H33+J33+L33</f>
        <v>31.6</v>
      </c>
    </row>
    <row r="34" spans="2:13" ht="30" customHeight="1" x14ac:dyDescent="0.25">
      <c r="B34" s="5">
        <v>27</v>
      </c>
      <c r="C34" s="6" t="s">
        <v>91</v>
      </c>
      <c r="D34" s="7" t="s">
        <v>48</v>
      </c>
      <c r="E34" s="7" t="s">
        <v>54</v>
      </c>
      <c r="F34" s="7" t="s">
        <v>71</v>
      </c>
      <c r="G34" s="8">
        <v>30</v>
      </c>
      <c r="H34" s="9">
        <v>12</v>
      </c>
      <c r="I34" s="8">
        <v>3</v>
      </c>
      <c r="J34" s="13" t="s">
        <v>60</v>
      </c>
      <c r="K34" s="8">
        <v>44</v>
      </c>
      <c r="L34" s="14" t="s">
        <v>78</v>
      </c>
      <c r="M34" s="12">
        <v>30.8</v>
      </c>
    </row>
    <row r="35" spans="2:13" ht="15" customHeight="1" x14ac:dyDescent="0.25">
      <c r="B35" s="5">
        <v>28</v>
      </c>
      <c r="C35" s="18" t="s">
        <v>22</v>
      </c>
      <c r="D35" s="7" t="s">
        <v>31</v>
      </c>
      <c r="E35" s="19" t="s">
        <v>27</v>
      </c>
      <c r="F35" s="19" t="s">
        <v>29</v>
      </c>
      <c r="G35" s="8">
        <v>25</v>
      </c>
      <c r="H35" s="9">
        <f t="shared" ref="H35:H52" si="0">G35*0.4</f>
        <v>10</v>
      </c>
      <c r="I35" s="8">
        <v>4</v>
      </c>
      <c r="J35" s="10">
        <f t="shared" ref="J35:J52" si="1">I35*0.4</f>
        <v>1.6</v>
      </c>
      <c r="K35" s="8">
        <v>76</v>
      </c>
      <c r="L35" s="11">
        <f t="shared" ref="L35:L52" si="2">K35*0.2</f>
        <v>15.200000000000001</v>
      </c>
      <c r="M35" s="12">
        <f t="shared" ref="M35:M52" si="3">H35+J35+L35</f>
        <v>26.8</v>
      </c>
    </row>
    <row r="36" spans="2:13" ht="15" customHeight="1" x14ac:dyDescent="0.25">
      <c r="B36" s="5">
        <v>29</v>
      </c>
      <c r="C36" s="6" t="s">
        <v>120</v>
      </c>
      <c r="D36" s="7" t="s">
        <v>97</v>
      </c>
      <c r="E36" s="7" t="s">
        <v>40</v>
      </c>
      <c r="F36" s="7" t="s">
        <v>112</v>
      </c>
      <c r="G36" s="7">
        <v>30</v>
      </c>
      <c r="H36" s="15">
        <f t="shared" si="0"/>
        <v>12</v>
      </c>
      <c r="I36" s="7">
        <v>4</v>
      </c>
      <c r="J36" s="16">
        <f t="shared" si="1"/>
        <v>1.6</v>
      </c>
      <c r="K36" s="7">
        <v>64</v>
      </c>
      <c r="L36" s="17">
        <f t="shared" si="2"/>
        <v>12.8</v>
      </c>
      <c r="M36" s="12">
        <f t="shared" si="3"/>
        <v>26.4</v>
      </c>
    </row>
    <row r="37" spans="2:13" ht="15" customHeight="1" x14ac:dyDescent="0.25">
      <c r="B37" s="5">
        <v>30</v>
      </c>
      <c r="C37" s="6" t="s">
        <v>111</v>
      </c>
      <c r="D37" s="7" t="s">
        <v>97</v>
      </c>
      <c r="E37" s="7" t="s">
        <v>40</v>
      </c>
      <c r="F37" s="7" t="s">
        <v>112</v>
      </c>
      <c r="G37" s="7">
        <v>30</v>
      </c>
      <c r="H37" s="15">
        <f t="shared" si="0"/>
        <v>12</v>
      </c>
      <c r="I37" s="7">
        <v>4</v>
      </c>
      <c r="J37" s="16">
        <f t="shared" si="1"/>
        <v>1.6</v>
      </c>
      <c r="K37" s="7">
        <v>60</v>
      </c>
      <c r="L37" s="17">
        <f t="shared" si="2"/>
        <v>12</v>
      </c>
      <c r="M37" s="12">
        <f t="shared" si="3"/>
        <v>25.6</v>
      </c>
    </row>
    <row r="38" spans="2:13" ht="15" customHeight="1" x14ac:dyDescent="0.25">
      <c r="B38" s="5">
        <v>31</v>
      </c>
      <c r="C38" s="6" t="s">
        <v>34</v>
      </c>
      <c r="D38" s="7" t="s">
        <v>33</v>
      </c>
      <c r="E38" s="7" t="s">
        <v>33</v>
      </c>
      <c r="F38" s="7" t="s">
        <v>33</v>
      </c>
      <c r="G38" s="8">
        <v>7</v>
      </c>
      <c r="H38" s="9">
        <f t="shared" si="0"/>
        <v>2.8000000000000003</v>
      </c>
      <c r="I38" s="8">
        <v>2</v>
      </c>
      <c r="J38" s="10">
        <f t="shared" si="1"/>
        <v>0.8</v>
      </c>
      <c r="K38" s="8">
        <v>108</v>
      </c>
      <c r="L38" s="11">
        <f t="shared" si="2"/>
        <v>21.6</v>
      </c>
      <c r="M38" s="12">
        <f t="shared" si="3"/>
        <v>25.200000000000003</v>
      </c>
    </row>
    <row r="39" spans="2:13" ht="15" customHeight="1" x14ac:dyDescent="0.25">
      <c r="B39" s="5">
        <v>32</v>
      </c>
      <c r="C39" s="6" t="s">
        <v>119</v>
      </c>
      <c r="D39" s="7" t="s">
        <v>97</v>
      </c>
      <c r="E39" s="7" t="s">
        <v>40</v>
      </c>
      <c r="F39" s="7" t="s">
        <v>112</v>
      </c>
      <c r="G39" s="7">
        <v>30</v>
      </c>
      <c r="H39" s="15">
        <f t="shared" si="0"/>
        <v>12</v>
      </c>
      <c r="I39" s="7">
        <v>4</v>
      </c>
      <c r="J39" s="16">
        <f t="shared" si="1"/>
        <v>1.6</v>
      </c>
      <c r="K39" s="7">
        <v>56</v>
      </c>
      <c r="L39" s="17">
        <f t="shared" si="2"/>
        <v>11.200000000000001</v>
      </c>
      <c r="M39" s="12">
        <f t="shared" si="3"/>
        <v>24.8</v>
      </c>
    </row>
    <row r="40" spans="2:13" ht="15" customHeight="1" x14ac:dyDescent="0.25">
      <c r="B40" s="5">
        <v>33</v>
      </c>
      <c r="C40" s="6" t="s">
        <v>113</v>
      </c>
      <c r="D40" s="7" t="s">
        <v>97</v>
      </c>
      <c r="E40" s="7" t="s">
        <v>97</v>
      </c>
      <c r="F40" s="7" t="s">
        <v>108</v>
      </c>
      <c r="G40" s="7">
        <v>27</v>
      </c>
      <c r="H40" s="15">
        <f t="shared" si="0"/>
        <v>10.8</v>
      </c>
      <c r="I40" s="7">
        <v>3</v>
      </c>
      <c r="J40" s="16">
        <f t="shared" si="1"/>
        <v>1.2000000000000002</v>
      </c>
      <c r="K40" s="7">
        <v>60</v>
      </c>
      <c r="L40" s="17">
        <f t="shared" si="2"/>
        <v>12</v>
      </c>
      <c r="M40" s="12">
        <f t="shared" si="3"/>
        <v>24</v>
      </c>
    </row>
    <row r="41" spans="2:13" ht="15" customHeight="1" x14ac:dyDescent="0.25">
      <c r="B41" s="5">
        <v>34</v>
      </c>
      <c r="C41" s="20" t="s">
        <v>114</v>
      </c>
      <c r="D41" s="7" t="s">
        <v>97</v>
      </c>
      <c r="E41" s="7" t="s">
        <v>97</v>
      </c>
      <c r="F41" s="7" t="s">
        <v>108</v>
      </c>
      <c r="G41" s="7">
        <v>27</v>
      </c>
      <c r="H41" s="15">
        <f t="shared" si="0"/>
        <v>10.8</v>
      </c>
      <c r="I41" s="7">
        <v>3</v>
      </c>
      <c r="J41" s="16">
        <f t="shared" si="1"/>
        <v>1.2000000000000002</v>
      </c>
      <c r="K41" s="7">
        <v>60</v>
      </c>
      <c r="L41" s="17">
        <f t="shared" si="2"/>
        <v>12</v>
      </c>
      <c r="M41" s="12">
        <f t="shared" si="3"/>
        <v>24</v>
      </c>
    </row>
    <row r="42" spans="2:13" ht="15" customHeight="1" x14ac:dyDescent="0.25">
      <c r="B42" s="5">
        <v>35</v>
      </c>
      <c r="C42" s="6" t="s">
        <v>109</v>
      </c>
      <c r="D42" s="7" t="s">
        <v>97</v>
      </c>
      <c r="E42" s="7" t="s">
        <v>97</v>
      </c>
      <c r="F42" s="7" t="s">
        <v>110</v>
      </c>
      <c r="G42" s="7">
        <v>32</v>
      </c>
      <c r="H42" s="15">
        <f t="shared" si="0"/>
        <v>12.8</v>
      </c>
      <c r="I42" s="7">
        <v>3</v>
      </c>
      <c r="J42" s="16">
        <f t="shared" si="1"/>
        <v>1.2000000000000002</v>
      </c>
      <c r="K42" s="7">
        <v>44</v>
      </c>
      <c r="L42" s="17">
        <f t="shared" si="2"/>
        <v>8.8000000000000007</v>
      </c>
      <c r="M42" s="12">
        <f t="shared" si="3"/>
        <v>22.8</v>
      </c>
    </row>
    <row r="43" spans="2:13" ht="15" customHeight="1" x14ac:dyDescent="0.25">
      <c r="B43" s="5">
        <v>36</v>
      </c>
      <c r="C43" s="6" t="s">
        <v>43</v>
      </c>
      <c r="D43" s="7" t="s">
        <v>33</v>
      </c>
      <c r="E43" s="7" t="s">
        <v>33</v>
      </c>
      <c r="F43" s="7" t="s">
        <v>33</v>
      </c>
      <c r="G43" s="8">
        <v>27</v>
      </c>
      <c r="H43" s="9">
        <f t="shared" si="0"/>
        <v>10.8</v>
      </c>
      <c r="I43" s="8">
        <v>3</v>
      </c>
      <c r="J43" s="10">
        <f t="shared" si="1"/>
        <v>1.2000000000000002</v>
      </c>
      <c r="K43" s="8">
        <v>52</v>
      </c>
      <c r="L43" s="11">
        <f t="shared" si="2"/>
        <v>10.4</v>
      </c>
      <c r="M43" s="12">
        <f t="shared" si="3"/>
        <v>22.4</v>
      </c>
    </row>
    <row r="44" spans="2:13" ht="15" customHeight="1" x14ac:dyDescent="0.25">
      <c r="B44" s="5">
        <v>37</v>
      </c>
      <c r="C44" s="6" t="s">
        <v>121</v>
      </c>
      <c r="D44" s="7" t="s">
        <v>97</v>
      </c>
      <c r="E44" s="7" t="s">
        <v>40</v>
      </c>
      <c r="F44" s="7" t="s">
        <v>112</v>
      </c>
      <c r="G44" s="7">
        <v>30</v>
      </c>
      <c r="H44" s="15">
        <f t="shared" si="0"/>
        <v>12</v>
      </c>
      <c r="I44" s="7">
        <v>4</v>
      </c>
      <c r="J44" s="16">
        <f t="shared" si="1"/>
        <v>1.6</v>
      </c>
      <c r="K44" s="7">
        <v>44</v>
      </c>
      <c r="L44" s="17">
        <f t="shared" si="2"/>
        <v>8.8000000000000007</v>
      </c>
      <c r="M44" s="12">
        <f t="shared" si="3"/>
        <v>22.4</v>
      </c>
    </row>
    <row r="45" spans="2:13" ht="15" customHeight="1" x14ac:dyDescent="0.25">
      <c r="B45" s="5">
        <v>38</v>
      </c>
      <c r="C45" s="6" t="s">
        <v>39</v>
      </c>
      <c r="D45" s="7" t="s">
        <v>33</v>
      </c>
      <c r="E45" s="7" t="s">
        <v>40</v>
      </c>
      <c r="F45" s="7" t="s">
        <v>41</v>
      </c>
      <c r="G45" s="8">
        <v>8</v>
      </c>
      <c r="H45" s="9">
        <f t="shared" si="0"/>
        <v>3.2</v>
      </c>
      <c r="I45" s="8">
        <v>1</v>
      </c>
      <c r="J45" s="10">
        <f t="shared" si="1"/>
        <v>0.4</v>
      </c>
      <c r="K45" s="8">
        <v>92</v>
      </c>
      <c r="L45" s="11">
        <f t="shared" si="2"/>
        <v>18.400000000000002</v>
      </c>
      <c r="M45" s="12">
        <f t="shared" si="3"/>
        <v>22.000000000000004</v>
      </c>
    </row>
    <row r="46" spans="2:13" ht="15" customHeight="1" x14ac:dyDescent="0.25">
      <c r="B46" s="5">
        <v>39</v>
      </c>
      <c r="C46" s="18" t="s">
        <v>24</v>
      </c>
      <c r="D46" s="7" t="s">
        <v>31</v>
      </c>
      <c r="E46" s="19" t="s">
        <v>27</v>
      </c>
      <c r="F46" s="19" t="s">
        <v>29</v>
      </c>
      <c r="G46" s="8">
        <v>25</v>
      </c>
      <c r="H46" s="9">
        <f t="shared" si="0"/>
        <v>10</v>
      </c>
      <c r="I46" s="8">
        <v>4</v>
      </c>
      <c r="J46" s="10">
        <f t="shared" si="1"/>
        <v>1.6</v>
      </c>
      <c r="K46" s="8">
        <v>52</v>
      </c>
      <c r="L46" s="11">
        <f t="shared" si="2"/>
        <v>10.4</v>
      </c>
      <c r="M46" s="12">
        <f t="shared" si="3"/>
        <v>22</v>
      </c>
    </row>
    <row r="47" spans="2:13" ht="30" customHeight="1" x14ac:dyDescent="0.25">
      <c r="B47" s="44">
        <v>40</v>
      </c>
      <c r="C47" s="45" t="s">
        <v>106</v>
      </c>
      <c r="D47" s="29" t="s">
        <v>97</v>
      </c>
      <c r="E47" s="29" t="s">
        <v>40</v>
      </c>
      <c r="F47" s="29" t="s">
        <v>104</v>
      </c>
      <c r="G47" s="7">
        <v>22</v>
      </c>
      <c r="H47" s="15">
        <f t="shared" si="0"/>
        <v>8.8000000000000007</v>
      </c>
      <c r="I47" s="7">
        <v>2</v>
      </c>
      <c r="J47" s="16">
        <f t="shared" si="1"/>
        <v>0.8</v>
      </c>
      <c r="K47" s="7">
        <v>60</v>
      </c>
      <c r="L47" s="17">
        <f t="shared" si="2"/>
        <v>12</v>
      </c>
      <c r="M47" s="12">
        <f t="shared" si="3"/>
        <v>21.6</v>
      </c>
    </row>
    <row r="48" spans="2:13" ht="15" customHeight="1" x14ac:dyDescent="0.25">
      <c r="B48" s="44">
        <v>41</v>
      </c>
      <c r="C48" s="45" t="s">
        <v>42</v>
      </c>
      <c r="D48" s="29" t="s">
        <v>33</v>
      </c>
      <c r="E48" s="29" t="s">
        <v>33</v>
      </c>
      <c r="F48" s="29" t="s">
        <v>33</v>
      </c>
      <c r="G48" s="8">
        <v>6</v>
      </c>
      <c r="H48" s="9">
        <f t="shared" si="0"/>
        <v>2.4000000000000004</v>
      </c>
      <c r="I48" s="8">
        <v>1</v>
      </c>
      <c r="J48" s="10">
        <f t="shared" si="1"/>
        <v>0.4</v>
      </c>
      <c r="K48" s="8">
        <v>88</v>
      </c>
      <c r="L48" s="11">
        <f t="shared" si="2"/>
        <v>17.600000000000001</v>
      </c>
      <c r="M48" s="12">
        <f t="shared" si="3"/>
        <v>20.400000000000002</v>
      </c>
    </row>
    <row r="49" spans="2:13" ht="15" customHeight="1" x14ac:dyDescent="0.25">
      <c r="B49" s="44">
        <v>42</v>
      </c>
      <c r="C49" s="46" t="s">
        <v>23</v>
      </c>
      <c r="D49" s="29" t="s">
        <v>31</v>
      </c>
      <c r="E49" s="30" t="s">
        <v>27</v>
      </c>
      <c r="F49" s="30" t="s">
        <v>29</v>
      </c>
      <c r="G49" s="8">
        <v>25</v>
      </c>
      <c r="H49" s="9">
        <f t="shared" si="0"/>
        <v>10</v>
      </c>
      <c r="I49" s="8">
        <v>4</v>
      </c>
      <c r="J49" s="10">
        <f t="shared" si="1"/>
        <v>1.6</v>
      </c>
      <c r="K49" s="8">
        <v>44</v>
      </c>
      <c r="L49" s="11">
        <f t="shared" si="2"/>
        <v>8.8000000000000007</v>
      </c>
      <c r="M49" s="12">
        <f t="shared" si="3"/>
        <v>20.399999999999999</v>
      </c>
    </row>
    <row r="50" spans="2:13" ht="15" customHeight="1" x14ac:dyDescent="0.25">
      <c r="B50" s="44">
        <v>43</v>
      </c>
      <c r="C50" s="45" t="s">
        <v>37</v>
      </c>
      <c r="D50" s="29" t="s">
        <v>33</v>
      </c>
      <c r="E50" s="29" t="s">
        <v>33</v>
      </c>
      <c r="F50" s="29" t="s">
        <v>33</v>
      </c>
      <c r="G50" s="8">
        <v>11</v>
      </c>
      <c r="H50" s="9">
        <f t="shared" si="0"/>
        <v>4.4000000000000004</v>
      </c>
      <c r="I50" s="8">
        <v>2</v>
      </c>
      <c r="J50" s="10">
        <f t="shared" si="1"/>
        <v>0.8</v>
      </c>
      <c r="K50" s="8">
        <v>72</v>
      </c>
      <c r="L50" s="11">
        <f t="shared" si="2"/>
        <v>14.4</v>
      </c>
      <c r="M50" s="12">
        <f t="shared" si="3"/>
        <v>19.600000000000001</v>
      </c>
    </row>
    <row r="51" spans="2:13" ht="15" customHeight="1" x14ac:dyDescent="0.25">
      <c r="B51" s="44">
        <v>44</v>
      </c>
      <c r="C51" s="45" t="s">
        <v>103</v>
      </c>
      <c r="D51" s="29" t="s">
        <v>97</v>
      </c>
      <c r="E51" s="29" t="s">
        <v>40</v>
      </c>
      <c r="F51" s="29" t="s">
        <v>104</v>
      </c>
      <c r="G51" s="7">
        <v>22</v>
      </c>
      <c r="H51" s="15">
        <f t="shared" si="0"/>
        <v>8.8000000000000007</v>
      </c>
      <c r="I51" s="7">
        <v>2</v>
      </c>
      <c r="J51" s="16">
        <f t="shared" si="1"/>
        <v>0.8</v>
      </c>
      <c r="K51" s="7">
        <v>48</v>
      </c>
      <c r="L51" s="17">
        <f t="shared" si="2"/>
        <v>9.6000000000000014</v>
      </c>
      <c r="M51" s="12">
        <f t="shared" si="3"/>
        <v>19.200000000000003</v>
      </c>
    </row>
    <row r="52" spans="2:13" ht="15" customHeight="1" x14ac:dyDescent="0.25">
      <c r="B52" s="5">
        <v>45</v>
      </c>
      <c r="C52" s="6" t="s">
        <v>32</v>
      </c>
      <c r="D52" s="7" t="s">
        <v>33</v>
      </c>
      <c r="E52" s="7" t="s">
        <v>33</v>
      </c>
      <c r="F52" s="7" t="s">
        <v>33</v>
      </c>
      <c r="G52" s="8">
        <v>17</v>
      </c>
      <c r="H52" s="9">
        <f t="shared" si="0"/>
        <v>6.8000000000000007</v>
      </c>
      <c r="I52" s="8">
        <v>3</v>
      </c>
      <c r="J52" s="10">
        <f t="shared" si="1"/>
        <v>1.2000000000000002</v>
      </c>
      <c r="K52" s="8">
        <v>52</v>
      </c>
      <c r="L52" s="11">
        <f t="shared" si="2"/>
        <v>10.4</v>
      </c>
      <c r="M52" s="12">
        <f t="shared" si="3"/>
        <v>18.399999999999999</v>
      </c>
    </row>
    <row r="53" spans="2:13" ht="15" customHeight="1" x14ac:dyDescent="0.25">
      <c r="B53" s="5">
        <v>46</v>
      </c>
      <c r="C53" s="6" t="s">
        <v>92</v>
      </c>
      <c r="D53" s="7" t="s">
        <v>48</v>
      </c>
      <c r="E53" s="7" t="s">
        <v>54</v>
      </c>
      <c r="F53" s="7" t="s">
        <v>93</v>
      </c>
      <c r="G53" s="8">
        <v>0</v>
      </c>
      <c r="H53" s="9">
        <v>0</v>
      </c>
      <c r="I53" s="8">
        <v>1</v>
      </c>
      <c r="J53" s="13" t="s">
        <v>64</v>
      </c>
      <c r="K53" s="8">
        <v>44</v>
      </c>
      <c r="L53" s="14" t="s">
        <v>78</v>
      </c>
      <c r="M53" s="12">
        <v>18</v>
      </c>
    </row>
    <row r="54" spans="2:13" ht="15" customHeight="1" x14ac:dyDescent="0.25">
      <c r="B54" s="5">
        <v>47</v>
      </c>
      <c r="C54" s="6" t="s">
        <v>94</v>
      </c>
      <c r="D54" s="7" t="s">
        <v>48</v>
      </c>
      <c r="E54" s="7" t="s">
        <v>49</v>
      </c>
      <c r="F54" s="7" t="s">
        <v>83</v>
      </c>
      <c r="G54" s="8">
        <v>0</v>
      </c>
      <c r="H54" s="9">
        <v>0</v>
      </c>
      <c r="I54" s="8">
        <v>1</v>
      </c>
      <c r="J54" s="13" t="s">
        <v>64</v>
      </c>
      <c r="K54" s="8">
        <v>44</v>
      </c>
      <c r="L54" s="14" t="s">
        <v>78</v>
      </c>
      <c r="M54" s="12">
        <v>18</v>
      </c>
    </row>
    <row r="55" spans="2:13" ht="15" customHeight="1" x14ac:dyDescent="0.25">
      <c r="B55" s="5">
        <v>48</v>
      </c>
      <c r="C55" s="6" t="s">
        <v>95</v>
      </c>
      <c r="D55" s="7" t="s">
        <v>48</v>
      </c>
      <c r="E55" s="7" t="s">
        <v>54</v>
      </c>
      <c r="F55" s="7" t="s">
        <v>71</v>
      </c>
      <c r="G55" s="8">
        <v>0</v>
      </c>
      <c r="H55" s="9">
        <v>0</v>
      </c>
      <c r="I55" s="8">
        <v>1</v>
      </c>
      <c r="J55" s="13" t="s">
        <v>64</v>
      </c>
      <c r="K55" s="8">
        <v>44</v>
      </c>
      <c r="L55" s="14" t="s">
        <v>78</v>
      </c>
      <c r="M55" s="12">
        <v>18</v>
      </c>
    </row>
    <row r="56" spans="2:13" ht="15" customHeight="1" x14ac:dyDescent="0.25">
      <c r="B56" s="5">
        <v>49</v>
      </c>
      <c r="C56" s="6" t="s">
        <v>44</v>
      </c>
      <c r="D56" s="7" t="s">
        <v>33</v>
      </c>
      <c r="E56" s="7" t="s">
        <v>40</v>
      </c>
      <c r="F56" s="7" t="s">
        <v>45</v>
      </c>
      <c r="G56" s="8">
        <v>16</v>
      </c>
      <c r="H56" s="9">
        <f t="shared" ref="H56:H64" si="4">G56*0.4</f>
        <v>6.4</v>
      </c>
      <c r="I56" s="8">
        <v>2</v>
      </c>
      <c r="J56" s="10">
        <f t="shared" ref="J56:J64" si="5">I56*0.4</f>
        <v>0.8</v>
      </c>
      <c r="K56" s="8">
        <v>52</v>
      </c>
      <c r="L56" s="11">
        <f t="shared" ref="L56:L64" si="6">K56*0.2</f>
        <v>10.4</v>
      </c>
      <c r="M56" s="12">
        <f t="shared" ref="M56:M64" si="7">H56+J56+L56</f>
        <v>17.600000000000001</v>
      </c>
    </row>
    <row r="57" spans="2:13" ht="15" customHeight="1" x14ac:dyDescent="0.25">
      <c r="B57" s="5">
        <v>50</v>
      </c>
      <c r="C57" s="6" t="s">
        <v>100</v>
      </c>
      <c r="D57" s="7" t="s">
        <v>97</v>
      </c>
      <c r="E57" s="7" t="s">
        <v>97</v>
      </c>
      <c r="F57" s="7" t="s">
        <v>101</v>
      </c>
      <c r="G57" s="7">
        <v>20</v>
      </c>
      <c r="H57" s="15">
        <f t="shared" si="4"/>
        <v>8</v>
      </c>
      <c r="I57" s="7">
        <v>2</v>
      </c>
      <c r="J57" s="16">
        <f t="shared" si="5"/>
        <v>0.8</v>
      </c>
      <c r="K57" s="7">
        <v>44</v>
      </c>
      <c r="L57" s="17">
        <f t="shared" si="6"/>
        <v>8.8000000000000007</v>
      </c>
      <c r="M57" s="12">
        <f t="shared" si="7"/>
        <v>17.600000000000001</v>
      </c>
    </row>
    <row r="58" spans="2:13" ht="15" customHeight="1" x14ac:dyDescent="0.25">
      <c r="B58" s="5">
        <v>51</v>
      </c>
      <c r="C58" s="6" t="s">
        <v>102</v>
      </c>
      <c r="D58" s="7" t="s">
        <v>97</v>
      </c>
      <c r="E58" s="7" t="s">
        <v>97</v>
      </c>
      <c r="F58" s="7" t="s">
        <v>101</v>
      </c>
      <c r="G58" s="7">
        <v>20</v>
      </c>
      <c r="H58" s="15">
        <f t="shared" si="4"/>
        <v>8</v>
      </c>
      <c r="I58" s="7">
        <v>2</v>
      </c>
      <c r="J58" s="16">
        <f t="shared" si="5"/>
        <v>0.8</v>
      </c>
      <c r="K58" s="7">
        <v>44</v>
      </c>
      <c r="L58" s="17">
        <f t="shared" si="6"/>
        <v>8.8000000000000007</v>
      </c>
      <c r="M58" s="12">
        <f t="shared" si="7"/>
        <v>17.600000000000001</v>
      </c>
    </row>
    <row r="59" spans="2:13" ht="15" customHeight="1" x14ac:dyDescent="0.25">
      <c r="B59" s="5">
        <v>52</v>
      </c>
      <c r="C59" s="6" t="s">
        <v>38</v>
      </c>
      <c r="D59" s="7" t="s">
        <v>33</v>
      </c>
      <c r="E59" s="7" t="s">
        <v>33</v>
      </c>
      <c r="F59" s="7" t="s">
        <v>33</v>
      </c>
      <c r="G59" s="8">
        <v>14</v>
      </c>
      <c r="H59" s="9">
        <f t="shared" si="4"/>
        <v>5.6000000000000005</v>
      </c>
      <c r="I59" s="8">
        <v>1</v>
      </c>
      <c r="J59" s="10">
        <f t="shared" si="5"/>
        <v>0.4</v>
      </c>
      <c r="K59" s="8">
        <v>52</v>
      </c>
      <c r="L59" s="11">
        <f t="shared" si="6"/>
        <v>10.4</v>
      </c>
      <c r="M59" s="12">
        <f t="shared" si="7"/>
        <v>16.400000000000002</v>
      </c>
    </row>
    <row r="60" spans="2:13" ht="15" customHeight="1" x14ac:dyDescent="0.25">
      <c r="B60" s="5">
        <v>53</v>
      </c>
      <c r="C60" s="20" t="s">
        <v>96</v>
      </c>
      <c r="D60" s="7" t="s">
        <v>97</v>
      </c>
      <c r="E60" s="7" t="s">
        <v>97</v>
      </c>
      <c r="F60" s="7" t="s">
        <v>98</v>
      </c>
      <c r="G60" s="7">
        <v>15</v>
      </c>
      <c r="H60" s="15">
        <f t="shared" si="4"/>
        <v>6</v>
      </c>
      <c r="I60" s="7">
        <v>1</v>
      </c>
      <c r="J60" s="16">
        <f t="shared" si="5"/>
        <v>0.4</v>
      </c>
      <c r="K60" s="7">
        <v>44</v>
      </c>
      <c r="L60" s="17">
        <f t="shared" si="6"/>
        <v>8.8000000000000007</v>
      </c>
      <c r="M60" s="12">
        <f t="shared" si="7"/>
        <v>15.200000000000001</v>
      </c>
    </row>
    <row r="61" spans="2:13" ht="15" customHeight="1" x14ac:dyDescent="0.25">
      <c r="B61" s="5">
        <v>54</v>
      </c>
      <c r="C61" s="18" t="s">
        <v>26</v>
      </c>
      <c r="D61" s="7" t="s">
        <v>31</v>
      </c>
      <c r="E61" s="19" t="s">
        <v>27</v>
      </c>
      <c r="F61" s="19" t="s">
        <v>28</v>
      </c>
      <c r="G61" s="8">
        <v>8</v>
      </c>
      <c r="H61" s="9">
        <f t="shared" si="4"/>
        <v>3.2</v>
      </c>
      <c r="I61" s="8">
        <v>1</v>
      </c>
      <c r="J61" s="10">
        <f t="shared" si="5"/>
        <v>0.4</v>
      </c>
      <c r="K61" s="8">
        <v>56</v>
      </c>
      <c r="L61" s="11">
        <f t="shared" si="6"/>
        <v>11.200000000000001</v>
      </c>
      <c r="M61" s="12">
        <f t="shared" si="7"/>
        <v>14.8</v>
      </c>
    </row>
    <row r="62" spans="2:13" ht="15" customHeight="1" x14ac:dyDescent="0.25">
      <c r="B62" s="5">
        <v>55</v>
      </c>
      <c r="C62" s="6" t="s">
        <v>35</v>
      </c>
      <c r="D62" s="7" t="s">
        <v>33</v>
      </c>
      <c r="E62" s="7" t="s">
        <v>33</v>
      </c>
      <c r="F62" s="7" t="s">
        <v>33</v>
      </c>
      <c r="G62" s="8">
        <v>11</v>
      </c>
      <c r="H62" s="9">
        <f t="shared" si="4"/>
        <v>4.4000000000000004</v>
      </c>
      <c r="I62" s="8">
        <v>3</v>
      </c>
      <c r="J62" s="10">
        <f t="shared" si="5"/>
        <v>1.2000000000000002</v>
      </c>
      <c r="K62" s="8">
        <v>44</v>
      </c>
      <c r="L62" s="11">
        <f t="shared" si="6"/>
        <v>8.8000000000000007</v>
      </c>
      <c r="M62" s="12">
        <f t="shared" si="7"/>
        <v>14.400000000000002</v>
      </c>
    </row>
    <row r="63" spans="2:13" ht="15" customHeight="1" x14ac:dyDescent="0.25">
      <c r="B63" s="5">
        <v>56</v>
      </c>
      <c r="C63" s="18" t="s">
        <v>25</v>
      </c>
      <c r="D63" s="7" t="s">
        <v>31</v>
      </c>
      <c r="E63" s="19" t="s">
        <v>27</v>
      </c>
      <c r="F63" s="19" t="s">
        <v>30</v>
      </c>
      <c r="G63" s="8">
        <v>10</v>
      </c>
      <c r="H63" s="9">
        <f t="shared" si="4"/>
        <v>4</v>
      </c>
      <c r="I63" s="8">
        <v>3</v>
      </c>
      <c r="J63" s="10">
        <f t="shared" si="5"/>
        <v>1.2000000000000002</v>
      </c>
      <c r="K63" s="8">
        <v>44</v>
      </c>
      <c r="L63" s="11">
        <f t="shared" si="6"/>
        <v>8.8000000000000007</v>
      </c>
      <c r="M63" s="12">
        <f t="shared" si="7"/>
        <v>14</v>
      </c>
    </row>
    <row r="64" spans="2:13" ht="15" customHeight="1" x14ac:dyDescent="0.25">
      <c r="B64" s="5">
        <v>57</v>
      </c>
      <c r="C64" s="6" t="s">
        <v>99</v>
      </c>
      <c r="D64" s="7" t="s">
        <v>97</v>
      </c>
      <c r="E64" s="7" t="s">
        <v>97</v>
      </c>
      <c r="F64" s="7" t="s">
        <v>98</v>
      </c>
      <c r="G64" s="7">
        <v>20</v>
      </c>
      <c r="H64" s="15">
        <f t="shared" si="4"/>
        <v>8</v>
      </c>
      <c r="I64" s="7">
        <v>1</v>
      </c>
      <c r="J64" s="16">
        <f t="shared" si="5"/>
        <v>0.4</v>
      </c>
      <c r="K64" s="7">
        <v>15</v>
      </c>
      <c r="L64" s="17">
        <f t="shared" si="6"/>
        <v>3</v>
      </c>
      <c r="M64" s="12">
        <f t="shared" si="7"/>
        <v>11.4</v>
      </c>
    </row>
  </sheetData>
  <sortState ref="B4:M7">
    <sortCondition descending="1" ref="M65"/>
  </sortState>
  <mergeCells count="10">
    <mergeCell ref="P9:R9"/>
    <mergeCell ref="M4:M7"/>
    <mergeCell ref="G4:L5"/>
    <mergeCell ref="B2:M2"/>
    <mergeCell ref="P8:R8"/>
    <mergeCell ref="B4:B7"/>
    <mergeCell ref="C4:C7"/>
    <mergeCell ref="D4:D7"/>
    <mergeCell ref="E4:E7"/>
    <mergeCell ref="F4:F7"/>
  </mergeCells>
  <pageMargins left="0.25" right="0.25" top="0.75" bottom="0.75" header="0.3" footer="0.3"/>
  <pageSetup paperSize="9" scale="3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0"/>
  <sheetViews>
    <sheetView workbookViewId="0">
      <selection activeCell="C8" sqref="C8"/>
    </sheetView>
  </sheetViews>
  <sheetFormatPr baseColWidth="10" defaultRowHeight="15" x14ac:dyDescent="0.25"/>
  <cols>
    <col min="1" max="1" width="17.5703125" bestFit="1" customWidth="1"/>
    <col min="2" max="2" width="33.85546875" bestFit="1" customWidth="1"/>
    <col min="3" max="4" width="29.28515625" bestFit="1" customWidth="1"/>
    <col min="5" max="14" width="33.85546875" bestFit="1" customWidth="1"/>
    <col min="15" max="15" width="30" bestFit="1" customWidth="1"/>
    <col min="16" max="16" width="38.85546875" bestFit="1" customWidth="1"/>
  </cols>
  <sheetData>
    <row r="4" spans="1:4" x14ac:dyDescent="0.25">
      <c r="A4" s="25"/>
      <c r="B4" s="24"/>
      <c r="C4" s="24"/>
      <c r="D4" s="26" t="e">
        <f>+GETPIVOTDATA("Suma de PUNTAJE PONDERADO",$A$3,"ADMINISTRACIÓN ZONAL ","CALDERÓN")*D10/GETPIVOTDATA("Suma de PUNTAJE PONDERADO",$A$3)</f>
        <v>#REF!</v>
      </c>
    </row>
    <row r="5" spans="1:4" x14ac:dyDescent="0.25">
      <c r="A5" s="25"/>
      <c r="B5" s="24"/>
      <c r="C5" s="24"/>
      <c r="D5" s="26" t="e">
        <f>+GETPIVOTDATA("Suma de PUNTAJE PONDERADO",$A$3,"ADMINISTRACIÓN ZONAL ","LOS CHILLOS")*D10/GETPIVOTDATA("Suma de PUNTAJE PONDERADO",$A$3)</f>
        <v>#REF!</v>
      </c>
    </row>
    <row r="6" spans="1:4" x14ac:dyDescent="0.25">
      <c r="A6" s="25"/>
      <c r="B6" s="24"/>
      <c r="C6" s="24"/>
      <c r="D6" s="26" t="e">
        <f>+GETPIVOTDATA("Suma de PUNTAJE PONDERADO",$A$3,"ADMINISTRACIÓN ZONAL ","LA DELICIA")*D10/GETPIVOTDATA("Suma de PUNTAJE PONDERADO",$A$3)</f>
        <v>#REF!</v>
      </c>
    </row>
    <row r="7" spans="1:4" x14ac:dyDescent="0.25">
      <c r="A7" s="25"/>
      <c r="B7" s="24"/>
      <c r="C7" s="24"/>
      <c r="D7" s="26" t="e">
        <f>+GETPIVOTDATA("Suma de PUNTAJE PONDERADO",$A$3,"ADMINISTRACIÓN ZONAL ","TUMBACO")*D10/GETPIVOTDATA("Suma de PUNTAJE PONDERADO",$A$3)</f>
        <v>#REF!</v>
      </c>
    </row>
    <row r="8" spans="1:4" x14ac:dyDescent="0.25">
      <c r="A8" s="25"/>
      <c r="B8" s="24"/>
      <c r="C8" s="24"/>
      <c r="D8" s="26" t="e">
        <f>+GETPIVOTDATA("Suma de PUNTAJE PONDERADO",$A$3,"ADMINISTRACIÓN ZONAL ","QUITUMBE")*D10/GETPIVOTDATA("Suma de PUNTAJE PONDERADO",$A$3)</f>
        <v>#REF!</v>
      </c>
    </row>
    <row r="9" spans="1:4" x14ac:dyDescent="0.25">
      <c r="A9" s="25"/>
      <c r="B9" s="24"/>
      <c r="C9" s="24"/>
      <c r="D9" s="26" t="e">
        <f>+GETPIVOTDATA("Suma de PUNTAJE PONDERADO",$A$3,"ADMINISTRACIÓN ZONAL ","EUGENIO ESPEJO")*D10/GETPIVOTDATA("Suma de PUNTAJE PONDERADO",$A$3)</f>
        <v>#REF!</v>
      </c>
    </row>
    <row r="10" spans="1:4" x14ac:dyDescent="0.25">
      <c r="A10" s="25"/>
      <c r="B10" s="24"/>
      <c r="C10" s="24"/>
      <c r="D10" s="27">
        <v>1</v>
      </c>
    </row>
    <row r="11" spans="1:4" x14ac:dyDescent="0.25">
      <c r="A11" s="25"/>
      <c r="B11" s="24"/>
      <c r="C11" s="24"/>
    </row>
    <row r="12" spans="1:4" x14ac:dyDescent="0.25">
      <c r="A12" s="25"/>
      <c r="B12" s="24"/>
      <c r="C12" s="24"/>
    </row>
    <row r="14" spans="1:4" x14ac:dyDescent="0.25">
      <c r="A14" s="25" t="s">
        <v>33</v>
      </c>
      <c r="B14" s="26" t="e">
        <f>+GETPIVOTDATA("Suma de PUNTAJE PONDERADO",$A$3,"ADMINISTRACIÓN ZONAL ","CALDERÓN")*B20/GETPIVOTDATA("Suma de PUNTAJE PONDERADO",$A$3)</f>
        <v>#REF!</v>
      </c>
    </row>
    <row r="15" spans="1:4" x14ac:dyDescent="0.25">
      <c r="A15" s="25" t="s">
        <v>54</v>
      </c>
      <c r="B15" s="26" t="e">
        <f>+GETPIVOTDATA("Suma de PUNTAJE PONDERADO",$A$3,"ADMINISTRACIÓN ZONAL ","LOS CHILLOS")*B20/GETPIVOTDATA("Suma de PUNTAJE PONDERADO",$A$3)</f>
        <v>#REF!</v>
      </c>
    </row>
    <row r="16" spans="1:4" x14ac:dyDescent="0.25">
      <c r="A16" s="25" t="s">
        <v>97</v>
      </c>
      <c r="B16" s="26" t="e">
        <f>+GETPIVOTDATA("Suma de PUNTAJE PONDERADO",$A$3,"ADMINISTRACIÓN ZONAL ","LA DELICIA")*B20/GETPIVOTDATA("Suma de PUNTAJE PONDERADO",$A$3)</f>
        <v>#REF!</v>
      </c>
    </row>
    <row r="17" spans="1:2" x14ac:dyDescent="0.25">
      <c r="A17" s="25" t="s">
        <v>49</v>
      </c>
      <c r="B17" s="26" t="e">
        <f>+GETPIVOTDATA("Suma de PUNTAJE PONDERADO",$A$3,"ADMINISTRACIÓN ZONAL ","TUMBACO")*B20/GETPIVOTDATA("Suma de PUNTAJE PONDERADO",$A$3)</f>
        <v>#REF!</v>
      </c>
    </row>
    <row r="18" spans="1:2" x14ac:dyDescent="0.25">
      <c r="A18" s="25" t="s">
        <v>27</v>
      </c>
      <c r="B18" s="26" t="e">
        <f>+GETPIVOTDATA("Suma de PUNTAJE PONDERADO",$A$3,"ADMINISTRACIÓN ZONAL ","QUITUMBE")*B20/GETPIVOTDATA("Suma de PUNTAJE PONDERADO",$A$3)</f>
        <v>#REF!</v>
      </c>
    </row>
    <row r="19" spans="1:2" x14ac:dyDescent="0.25">
      <c r="A19" s="25" t="s">
        <v>40</v>
      </c>
      <c r="B19" s="26" t="e">
        <f>+GETPIVOTDATA("Suma de PUNTAJE PONDERADO",$A$3,"ADMINISTRACIÓN ZONAL ","EUGENIO ESPEJO")*B20/GETPIVOTDATA("Suma de PUNTAJE PONDERADO",$A$3)</f>
        <v>#REF!</v>
      </c>
    </row>
    <row r="20" spans="1:2" x14ac:dyDescent="0.25">
      <c r="B20" s="2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ponderación propuesta</vt:lpstr>
      <vt:lpstr>ponderación inicial</vt:lpstr>
      <vt:lpstr>tabla dinámica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Dario Alcocer Acosta</dc:creator>
  <cp:lastModifiedBy>Glenda Alexandra Allan Alegria</cp:lastModifiedBy>
  <cp:lastPrinted>2021-11-10T17:13:30Z</cp:lastPrinted>
  <dcterms:created xsi:type="dcterms:W3CDTF">2021-10-28T17:17:37Z</dcterms:created>
  <dcterms:modified xsi:type="dcterms:W3CDTF">2021-11-24T15:50:41Z</dcterms:modified>
</cp:coreProperties>
</file>