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225" windowWidth="17700" windowHeight="14370" tabRatio="469" activeTab="0"/>
  </bookViews>
  <sheets>
    <sheet name="EQUIPAMIENTO" sheetId="1" r:id="rId1"/>
    <sheet name="MZ A3-2 " sheetId="2" r:id="rId2"/>
    <sheet name="MZ A3-3" sheetId="3" r:id="rId3"/>
    <sheet name="MZ A3-4" sheetId="4" r:id="rId4"/>
  </sheets>
  <definedNames/>
  <calcPr fullCalcOnLoad="1"/>
</workbook>
</file>

<file path=xl/sharedStrings.xml><?xml version="1.0" encoding="utf-8"?>
<sst xmlns="http://schemas.openxmlformats.org/spreadsheetml/2006/main" count="125" uniqueCount="82">
  <si>
    <t>TOTAL</t>
  </si>
  <si>
    <t>COS TOTAL</t>
  </si>
  <si>
    <t>PRIVADO</t>
  </si>
  <si>
    <t>PLANTA BAJA</t>
  </si>
  <si>
    <t>MANZANA</t>
  </si>
  <si>
    <t>ÁREA TOTAL</t>
  </si>
  <si>
    <t>COS P.B</t>
  </si>
  <si>
    <t>EDIFICABILIDAD</t>
  </si>
  <si>
    <t>CONSTRUIBLE</t>
  </si>
  <si>
    <t>M32 A3-2</t>
  </si>
  <si>
    <t>M33 A3-2</t>
  </si>
  <si>
    <t>SUBT. VIV.</t>
  </si>
  <si>
    <t>MEQ-9 A3-2</t>
  </si>
  <si>
    <t>MEQ-10 A3-3</t>
  </si>
  <si>
    <t>SUBT. EQ</t>
  </si>
  <si>
    <t>M22 A3-3</t>
  </si>
  <si>
    <t>M23 A3-3</t>
  </si>
  <si>
    <t>M24 A3-3</t>
  </si>
  <si>
    <t>M25 A3-3</t>
  </si>
  <si>
    <t>M26 A3-3</t>
  </si>
  <si>
    <t>M27A3-3</t>
  </si>
  <si>
    <t>M28 A3-3</t>
  </si>
  <si>
    <t>M29 A3-3</t>
  </si>
  <si>
    <t>M30 A3-3</t>
  </si>
  <si>
    <t>M31 A3-3</t>
  </si>
  <si>
    <t>MEQ-4-5-6 A3-3</t>
  </si>
  <si>
    <t>MEQ-2 A3-3</t>
  </si>
  <si>
    <t>MEQ-18 A3-3</t>
  </si>
  <si>
    <t>MPE1</t>
  </si>
  <si>
    <t>MPE2</t>
  </si>
  <si>
    <t>M1 A3-4</t>
  </si>
  <si>
    <t>M2 A3-4</t>
  </si>
  <si>
    <t>M3 A3-4</t>
  </si>
  <si>
    <t>M4 A3-4</t>
  </si>
  <si>
    <t>M5 A3-4</t>
  </si>
  <si>
    <t>M6 A3-4</t>
  </si>
  <si>
    <t>M7 A3-4</t>
  </si>
  <si>
    <t>M8 A3-4</t>
  </si>
  <si>
    <t>M9 A3-4</t>
  </si>
  <si>
    <t>M10 A3-4</t>
  </si>
  <si>
    <t>M11 A3-4</t>
  </si>
  <si>
    <t>M12 A3-4</t>
  </si>
  <si>
    <t>M13 A3-4</t>
  </si>
  <si>
    <t>M14 A3-4</t>
  </si>
  <si>
    <t>M15 A3-4</t>
  </si>
  <si>
    <t>M16 A3-4</t>
  </si>
  <si>
    <t>M17 A3-4</t>
  </si>
  <si>
    <t>M18 A3-4</t>
  </si>
  <si>
    <t>M19 A3-4</t>
  </si>
  <si>
    <t>MEQ1 A3-4</t>
  </si>
  <si>
    <t>MEQ3 A3-4</t>
  </si>
  <si>
    <t>MEQ7 A3-4</t>
  </si>
  <si>
    <t>MEQ8 A3-4</t>
  </si>
  <si>
    <t>MEQ11 A3-4</t>
  </si>
  <si>
    <t>MEQ12 A3-4</t>
  </si>
  <si>
    <t>MEQ13 A3-4</t>
  </si>
  <si>
    <t>MEQ14 A3-4</t>
  </si>
  <si>
    <t>MEQ15 A3-6</t>
  </si>
  <si>
    <t>MEQ16 A3-4</t>
  </si>
  <si>
    <t>MEQ17 A3-4</t>
  </si>
  <si>
    <t>MEQ19 A3-4</t>
  </si>
  <si>
    <t>MEQ21 A3-4</t>
  </si>
  <si>
    <t>MEQ22 A3-4</t>
  </si>
  <si>
    <t>ORDENAMIENTO URBANO</t>
  </si>
  <si>
    <t>CIUDAD BICENTENARIO</t>
  </si>
  <si>
    <t>EQUIPAMIENTO URBANO</t>
  </si>
  <si>
    <t xml:space="preserve"> ÁREA BRUTA </t>
  </si>
  <si>
    <t xml:space="preserve"> ÁREA DE VÍAS </t>
  </si>
  <si>
    <t xml:space="preserve"> ÁREA ÚTIL (A.BRUTA - A. VÍAS) </t>
  </si>
  <si>
    <t xml:space="preserve"> ÁREA VERDE Y EQUIPAMIENTO </t>
  </si>
  <si>
    <t xml:space="preserve"> ÁREA DE VIVIENDA </t>
  </si>
  <si>
    <t xml:space="preserve"> POBLACIÓN ESTIMADA </t>
  </si>
  <si>
    <t>habitantes</t>
  </si>
  <si>
    <t>MEQ23 A3-4</t>
  </si>
  <si>
    <t>MEQ24 A3-4</t>
  </si>
  <si>
    <t>privado</t>
  </si>
  <si>
    <t>municipal</t>
  </si>
  <si>
    <t>EQ.MUNICIPAL</t>
  </si>
  <si>
    <t>EQ.PRIVADO</t>
  </si>
  <si>
    <t>MEQ-25 A3-3</t>
  </si>
  <si>
    <t>MEQ25 A3-4</t>
  </si>
  <si>
    <t>MUNICIPAL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</si>
</sst>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.00_ ;_ * \-#,##0.00_ ;_ * &quot;-&quot;??_ ;_ @_ "/>
    <numFmt numFmtId="173" formatCode="0.0%"/>
    <numFmt numFmtId="174" formatCode="_ * #,##0.0_ ;_ * \-#,##0.0_ ;_ * &quot;-&quot;??_ ;_ @_ "/>
    <numFmt numFmtId="175" formatCode="_ * #,##0_ ;_ * \-#,##0_ ;_ * &quot;-&quot;??_ ;_ @_ "/>
    <numFmt numFmtId="176" formatCode="_ * #,##0.00000_ ;_ * \-#,##0.00000_ ;_ * &quot;-&quot;??_ ;_ @_ "/>
    <numFmt numFmtId="177" formatCode="_(* #,##0.0_);_(* \(#,##0.0\);_(* &quot;-&quot;?_);_(@_)"/>
    <numFmt numFmtId="178" formatCode="_ * #,##0.000_ ;_ * \-#,##0.000_ ;_ * &quot;-&quot;??_ ;_ @_ "/>
    <numFmt numFmtId="179" formatCode="_ * #,##0.0000_ ;_ * \-#,##0.000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16" fillId="3" borderId="0" applyNumberFormat="0" applyBorder="0" applyAlignment="0" applyProtection="0"/>
    <xf numFmtId="0" fontId="35" fillId="38" borderId="0" applyNumberFormat="0" applyBorder="0" applyAlignment="0" applyProtection="0"/>
    <xf numFmtId="0" fontId="20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22" fillId="42" borderId="5" applyNumberFormat="0" applyAlignment="0" applyProtection="0"/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18" fillId="7" borderId="1" applyNumberFormat="0" applyAlignment="0" applyProtection="0"/>
    <xf numFmtId="0" fontId="21" fillId="0" borderId="9" applyNumberFormat="0" applyFill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51" borderId="0" applyNumberFormat="0" applyBorder="0" applyAlignment="0" applyProtection="0"/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19" fillId="39" borderId="12" applyNumberFormat="0" applyAlignment="0" applyProtection="0"/>
    <xf numFmtId="9" fontId="0" fillId="0" borderId="0" applyFont="0" applyFill="0" applyBorder="0" applyAlignment="0" applyProtection="0"/>
    <xf numFmtId="0" fontId="43" fillId="40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9" fillId="0" borderId="16" applyNumberFormat="0" applyFill="0" applyAlignment="0" applyProtection="0"/>
    <xf numFmtId="0" fontId="25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175" fontId="5" fillId="0" borderId="0" xfId="82" applyNumberFormat="1" applyFont="1" applyFill="1" applyAlignment="1">
      <alignment vertical="center"/>
    </xf>
    <xf numFmtId="172" fontId="7" fillId="0" borderId="0" xfId="82" applyFont="1" applyFill="1" applyAlignment="1">
      <alignment horizontal="center" vertical="center"/>
    </xf>
    <xf numFmtId="172" fontId="7" fillId="0" borderId="0" xfId="82" applyFont="1" applyFill="1" applyAlignment="1">
      <alignment vertical="center"/>
    </xf>
    <xf numFmtId="175" fontId="7" fillId="0" borderId="0" xfId="82" applyNumberFormat="1" applyFont="1" applyFill="1" applyAlignment="1">
      <alignment vertical="center"/>
    </xf>
    <xf numFmtId="175" fontId="7" fillId="0" borderId="0" xfId="82" applyNumberFormat="1" applyFont="1" applyFill="1" applyBorder="1" applyAlignment="1">
      <alignment horizontal="center" vertical="center"/>
    </xf>
    <xf numFmtId="172" fontId="7" fillId="0" borderId="0" xfId="82" applyFont="1" applyFill="1" applyBorder="1" applyAlignment="1">
      <alignment vertical="center"/>
    </xf>
    <xf numFmtId="175" fontId="7" fillId="0" borderId="0" xfId="82" applyNumberFormat="1" applyFont="1" applyFill="1" applyBorder="1" applyAlignment="1">
      <alignment vertical="center"/>
    </xf>
    <xf numFmtId="172" fontId="7" fillId="0" borderId="0" xfId="82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7" fillId="0" borderId="0" xfId="82" applyNumberFormat="1" applyFont="1" applyFill="1" applyAlignment="1">
      <alignment horizontal="center" vertical="center"/>
    </xf>
    <xf numFmtId="49" fontId="6" fillId="0" borderId="0" xfId="82" applyNumberFormat="1" applyFont="1" applyFill="1" applyAlignment="1">
      <alignment horizontal="center" vertical="center"/>
    </xf>
    <xf numFmtId="49" fontId="6" fillId="0" borderId="0" xfId="82" applyNumberFormat="1" applyFont="1" applyFill="1" applyBorder="1" applyAlignment="1">
      <alignment horizontal="center" vertical="center"/>
    </xf>
    <xf numFmtId="174" fontId="7" fillId="0" borderId="0" xfId="82" applyNumberFormat="1" applyFont="1" applyFill="1" applyAlignment="1">
      <alignment horizontal="center" vertical="center"/>
    </xf>
    <xf numFmtId="175" fontId="5" fillId="0" borderId="0" xfId="82" applyNumberFormat="1" applyFont="1" applyFill="1" applyAlignment="1">
      <alignment horizontal="center" vertical="center"/>
    </xf>
    <xf numFmtId="175" fontId="7" fillId="0" borderId="0" xfId="82" applyNumberFormat="1" applyFont="1" applyFill="1" applyAlignment="1">
      <alignment horizontal="center" vertical="center"/>
    </xf>
    <xf numFmtId="49" fontId="7" fillId="0" borderId="0" xfId="82" applyNumberFormat="1" applyFont="1" applyFill="1" applyBorder="1" applyAlignment="1">
      <alignment horizontal="center" vertical="center"/>
    </xf>
    <xf numFmtId="10" fontId="6" fillId="0" borderId="0" xfId="82" applyNumberFormat="1" applyFont="1" applyFill="1" applyBorder="1" applyAlignment="1">
      <alignment horizontal="center" vertical="center"/>
    </xf>
    <xf numFmtId="9" fontId="7" fillId="0" borderId="0" xfId="82" applyNumberFormat="1" applyFont="1" applyFill="1" applyBorder="1" applyAlignment="1">
      <alignment vertical="center"/>
    </xf>
    <xf numFmtId="9" fontId="9" fillId="0" borderId="0" xfId="82" applyNumberFormat="1" applyFont="1" applyFill="1" applyBorder="1" applyAlignment="1">
      <alignment vertical="center"/>
    </xf>
    <xf numFmtId="174" fontId="2" fillId="0" borderId="0" xfId="82" applyNumberFormat="1" applyFont="1" applyFill="1" applyBorder="1" applyAlignment="1">
      <alignment vertical="center"/>
    </xf>
    <xf numFmtId="175" fontId="5" fillId="0" borderId="0" xfId="82" applyNumberFormat="1" applyFont="1" applyFill="1" applyBorder="1" applyAlignment="1">
      <alignment vertical="center"/>
    </xf>
    <xf numFmtId="175" fontId="10" fillId="0" borderId="0" xfId="82" applyNumberFormat="1" applyFont="1" applyFill="1" applyBorder="1" applyAlignment="1">
      <alignment vertical="center"/>
    </xf>
    <xf numFmtId="175" fontId="2" fillId="0" borderId="0" xfId="82" applyNumberFormat="1" applyFont="1" applyFill="1" applyBorder="1" applyAlignment="1">
      <alignment horizontal="left" vertical="center"/>
    </xf>
    <xf numFmtId="175" fontId="3" fillId="0" borderId="0" xfId="82" applyNumberFormat="1" applyFont="1" applyFill="1" applyBorder="1" applyAlignment="1">
      <alignment horizontal="left" vertical="center"/>
    </xf>
    <xf numFmtId="17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2" fontId="5" fillId="0" borderId="0" xfId="8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2" fontId="3" fillId="0" borderId="0" xfId="82" applyFont="1" applyFill="1" applyBorder="1" applyAlignment="1">
      <alignment vertical="center" wrapText="1"/>
    </xf>
    <xf numFmtId="3" fontId="3" fillId="0" borderId="0" xfId="82" applyNumberFormat="1" applyFont="1" applyFill="1" applyBorder="1" applyAlignment="1">
      <alignment horizontal="right" vertical="center"/>
    </xf>
    <xf numFmtId="173" fontId="6" fillId="0" borderId="0" xfId="90" applyNumberFormat="1" applyFont="1" applyFill="1" applyBorder="1" applyAlignment="1">
      <alignment vertical="center"/>
    </xf>
    <xf numFmtId="173" fontId="6" fillId="0" borderId="0" xfId="82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28" fillId="0" borderId="18" xfId="0" applyFont="1" applyBorder="1" applyAlignment="1">
      <alignment wrapText="1"/>
    </xf>
    <xf numFmtId="3" fontId="28" fillId="0" borderId="18" xfId="0" applyNumberFormat="1" applyFont="1" applyBorder="1" applyAlignment="1">
      <alignment wrapText="1"/>
    </xf>
    <xf numFmtId="9" fontId="28" fillId="0" borderId="18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28" fillId="0" borderId="18" xfId="0" applyFont="1" applyBorder="1" applyAlignment="1">
      <alignment/>
    </xf>
    <xf numFmtId="3" fontId="28" fillId="0" borderId="18" xfId="0" applyNumberFormat="1" applyFont="1" applyBorder="1" applyAlignment="1">
      <alignment/>
    </xf>
    <xf numFmtId="9" fontId="28" fillId="0" borderId="18" xfId="0" applyNumberFormat="1" applyFont="1" applyBorder="1" applyAlignment="1">
      <alignment/>
    </xf>
    <xf numFmtId="0" fontId="29" fillId="0" borderId="18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wrapText="1"/>
    </xf>
    <xf numFmtId="0" fontId="29" fillId="0" borderId="18" xfId="0" applyFont="1" applyBorder="1" applyAlignment="1">
      <alignment horizontal="center" wrapText="1"/>
    </xf>
    <xf numFmtId="0" fontId="29" fillId="0" borderId="18" xfId="0" applyFont="1" applyBorder="1" applyAlignment="1">
      <alignment wrapText="1"/>
    </xf>
    <xf numFmtId="3" fontId="29" fillId="0" borderId="18" xfId="0" applyNumberFormat="1" applyFont="1" applyBorder="1" applyAlignment="1">
      <alignment wrapText="1"/>
    </xf>
    <xf numFmtId="9" fontId="29" fillId="0" borderId="18" xfId="0" applyNumberFormat="1" applyFont="1" applyBorder="1" applyAlignment="1">
      <alignment wrapText="1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/>
    </xf>
    <xf numFmtId="3" fontId="28" fillId="0" borderId="18" xfId="0" applyNumberFormat="1" applyFont="1" applyBorder="1" applyAlignment="1">
      <alignment horizontal="right"/>
    </xf>
    <xf numFmtId="9" fontId="28" fillId="0" borderId="18" xfId="0" applyNumberFormat="1" applyFont="1" applyBorder="1" applyAlignment="1">
      <alignment horizontal="right"/>
    </xf>
    <xf numFmtId="3" fontId="28" fillId="0" borderId="18" xfId="0" applyNumberFormat="1" applyFont="1" applyFill="1" applyBorder="1" applyAlignment="1">
      <alignment horizontal="right"/>
    </xf>
    <xf numFmtId="0" fontId="25" fillId="0" borderId="18" xfId="0" applyFont="1" applyBorder="1" applyAlignment="1">
      <alignment/>
    </xf>
    <xf numFmtId="3" fontId="25" fillId="0" borderId="18" xfId="0" applyNumberFormat="1" applyFont="1" applyBorder="1" applyAlignment="1">
      <alignment horizontal="right"/>
    </xf>
    <xf numFmtId="9" fontId="25" fillId="0" borderId="18" xfId="0" applyNumberFormat="1" applyFont="1" applyBorder="1" applyAlignment="1">
      <alignment horizontal="right"/>
    </xf>
    <xf numFmtId="0" fontId="31" fillId="0" borderId="0" xfId="0" applyFont="1" applyAlignment="1">
      <alignment/>
    </xf>
    <xf numFmtId="3" fontId="28" fillId="0" borderId="0" xfId="0" applyNumberFormat="1" applyFont="1" applyAlignment="1">
      <alignment horizontal="right"/>
    </xf>
    <xf numFmtId="9" fontId="28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3" fontId="29" fillId="0" borderId="18" xfId="0" applyNumberFormat="1" applyFont="1" applyBorder="1" applyAlignment="1">
      <alignment/>
    </xf>
    <xf numFmtId="9" fontId="29" fillId="0" borderId="18" xfId="0" applyNumberFormat="1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1" fontId="28" fillId="0" borderId="18" xfId="0" applyNumberFormat="1" applyFont="1" applyBorder="1" applyAlignment="1">
      <alignment wrapText="1"/>
    </xf>
    <xf numFmtId="3" fontId="25" fillId="0" borderId="0" xfId="0" applyNumberFormat="1" applyFont="1" applyAlignment="1">
      <alignment/>
    </xf>
    <xf numFmtId="175" fontId="3" fillId="0" borderId="18" xfId="82" applyNumberFormat="1" applyFont="1" applyFill="1" applyBorder="1" applyAlignment="1">
      <alignment vertical="center"/>
    </xf>
    <xf numFmtId="172" fontId="3" fillId="0" borderId="18" xfId="82" applyFont="1" applyFill="1" applyBorder="1" applyAlignment="1">
      <alignment vertical="center" wrapText="1"/>
    </xf>
    <xf numFmtId="3" fontId="3" fillId="0" borderId="18" xfId="82" applyNumberFormat="1" applyFont="1" applyFill="1" applyBorder="1" applyAlignment="1">
      <alignment horizontal="right" vertical="center"/>
    </xf>
    <xf numFmtId="175" fontId="3" fillId="0" borderId="18" xfId="82" applyNumberFormat="1" applyFont="1" applyFill="1" applyBorder="1" applyAlignment="1">
      <alignment horizontal="left" vertical="center"/>
    </xf>
    <xf numFmtId="173" fontId="7" fillId="0" borderId="18" xfId="90" applyNumberFormat="1" applyFont="1" applyFill="1" applyBorder="1" applyAlignment="1">
      <alignment horizontal="right" vertical="center"/>
    </xf>
    <xf numFmtId="173" fontId="6" fillId="0" borderId="18" xfId="90" applyNumberFormat="1" applyFont="1" applyFill="1" applyBorder="1" applyAlignment="1">
      <alignment horizontal="right" vertical="center"/>
    </xf>
    <xf numFmtId="9" fontId="6" fillId="0" borderId="18" xfId="90" applyNumberFormat="1" applyFont="1" applyFill="1" applyBorder="1" applyAlignment="1">
      <alignment horizontal="right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0" fontId="28" fillId="0" borderId="18" xfId="0" applyFont="1" applyFill="1" applyBorder="1" applyAlignment="1">
      <alignment/>
    </xf>
    <xf numFmtId="9" fontId="28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28" fillId="0" borderId="18" xfId="0" applyNumberFormat="1" applyFont="1" applyFill="1" applyBorder="1" applyAlignment="1">
      <alignment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32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wrapText="1"/>
    </xf>
    <xf numFmtId="0" fontId="30" fillId="0" borderId="0" xfId="0" applyFont="1" applyAlignment="1">
      <alignment wrapText="1"/>
    </xf>
    <xf numFmtId="174" fontId="7" fillId="0" borderId="0" xfId="82" applyNumberFormat="1" applyFont="1" applyFill="1" applyBorder="1" applyAlignment="1">
      <alignment vertical="center"/>
    </xf>
    <xf numFmtId="9" fontId="7" fillId="0" borderId="0" xfId="90" applyFont="1" applyFill="1" applyBorder="1" applyAlignment="1">
      <alignment vertical="center"/>
    </xf>
    <xf numFmtId="9" fontId="7" fillId="0" borderId="0" xfId="90" applyFont="1" applyFill="1" applyAlignment="1">
      <alignment horizontal="right" vertical="center"/>
    </xf>
    <xf numFmtId="175" fontId="7" fillId="0" borderId="0" xfId="82" applyNumberFormat="1" applyFont="1" applyFill="1" applyAlignment="1">
      <alignment vertical="center" wrapText="1"/>
    </xf>
    <xf numFmtId="9" fontId="7" fillId="0" borderId="0" xfId="90" applyFont="1" applyFill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tas" xfId="87"/>
    <cellStyle name="Note" xfId="88"/>
    <cellStyle name="Output" xfId="89"/>
    <cellStyle name="Percent" xfId="90"/>
    <cellStyle name="Salida" xfId="91"/>
    <cellStyle name="Texto de advertencia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workbookViewId="0" topLeftCell="A1">
      <selection activeCell="I12" sqref="I12"/>
    </sheetView>
  </sheetViews>
  <sheetFormatPr defaultColWidth="11.421875" defaultRowHeight="24.75" customHeight="1"/>
  <cols>
    <col min="1" max="1" width="5.7109375" style="14" customWidth="1"/>
    <col min="2" max="2" width="38.421875" style="9" customWidth="1"/>
    <col min="3" max="3" width="14.57421875" style="9" customWidth="1"/>
    <col min="4" max="4" width="19.28125" style="3" customWidth="1"/>
    <col min="5" max="5" width="13.7109375" style="4" customWidth="1"/>
    <col min="6" max="6" width="12.7109375" style="5" customWidth="1"/>
    <col min="7" max="7" width="15.7109375" style="3" customWidth="1"/>
    <col min="8" max="8" width="15.7109375" style="12" customWidth="1"/>
    <col min="9" max="9" width="15.7109375" style="11" customWidth="1"/>
    <col min="10" max="10" width="12.7109375" style="16" customWidth="1"/>
    <col min="11" max="11" width="14.28125" style="16" customWidth="1"/>
    <col min="12" max="16" width="13.57421875" style="5" customWidth="1"/>
    <col min="17" max="17" width="13.57421875" style="4" customWidth="1"/>
    <col min="18" max="18" width="14.57421875" style="4" customWidth="1"/>
    <col min="19" max="19" width="11.421875" style="4" customWidth="1"/>
    <col min="20" max="20" width="12.140625" style="4" customWidth="1"/>
    <col min="21" max="16384" width="11.421875" style="4" customWidth="1"/>
  </cols>
  <sheetData>
    <row r="1" spans="1:16" s="1" customFormat="1" ht="24.75" customHeight="1">
      <c r="A1" s="26"/>
      <c r="B1" s="27" t="s">
        <v>63</v>
      </c>
      <c r="C1" s="27"/>
      <c r="D1" s="28"/>
      <c r="E1" s="27"/>
      <c r="F1" s="22"/>
      <c r="G1" s="27"/>
      <c r="H1" s="10"/>
      <c r="I1" s="10"/>
      <c r="J1" s="15"/>
      <c r="K1" s="15"/>
      <c r="L1" s="2"/>
      <c r="M1" s="2"/>
      <c r="N1" s="2"/>
      <c r="O1" s="2"/>
      <c r="P1" s="2"/>
    </row>
    <row r="2" spans="1:16" s="1" customFormat="1" ht="24.75" customHeight="1">
      <c r="A2" s="26"/>
      <c r="B2" s="29" t="s">
        <v>64</v>
      </c>
      <c r="C2" s="29"/>
      <c r="D2" s="28"/>
      <c r="E2" s="27"/>
      <c r="F2" s="22"/>
      <c r="G2" s="27"/>
      <c r="H2" s="10"/>
      <c r="I2" s="10"/>
      <c r="J2" s="15"/>
      <c r="K2" s="15"/>
      <c r="L2" s="2"/>
      <c r="M2" s="2"/>
      <c r="N2" s="2"/>
      <c r="O2" s="2"/>
      <c r="P2" s="2"/>
    </row>
    <row r="3" spans="1:16" s="1" customFormat="1" ht="24.75" customHeight="1">
      <c r="A3" s="26"/>
      <c r="B3" s="27" t="s">
        <v>65</v>
      </c>
      <c r="C3" s="27"/>
      <c r="D3" s="28"/>
      <c r="E3" s="27"/>
      <c r="F3" s="22"/>
      <c r="G3" s="27"/>
      <c r="H3" s="81"/>
      <c r="I3" s="81"/>
      <c r="J3" s="15"/>
      <c r="K3" s="15"/>
      <c r="L3" s="2"/>
      <c r="M3" s="2"/>
      <c r="N3" s="2"/>
      <c r="O3" s="2"/>
      <c r="P3" s="2"/>
    </row>
    <row r="4" spans="1:13" ht="18" customHeight="1">
      <c r="A4" s="72">
        <v>1</v>
      </c>
      <c r="B4" s="73" t="s">
        <v>66</v>
      </c>
      <c r="C4" s="74">
        <v>572646</v>
      </c>
      <c r="D4" s="76"/>
      <c r="E4" s="7"/>
      <c r="F4" s="8"/>
      <c r="G4" s="7"/>
      <c r="H4" s="13"/>
      <c r="I4" s="17"/>
      <c r="J4" s="6"/>
      <c r="K4" s="6"/>
      <c r="L4" s="8"/>
      <c r="M4" s="8"/>
    </row>
    <row r="5" spans="1:13" ht="18" customHeight="1">
      <c r="A5" s="72">
        <v>2</v>
      </c>
      <c r="B5" s="73" t="s">
        <v>67</v>
      </c>
      <c r="C5" s="74">
        <v>155660.235</v>
      </c>
      <c r="D5" s="76"/>
      <c r="E5" s="7"/>
      <c r="F5" s="23"/>
      <c r="G5" s="31"/>
      <c r="H5" s="18"/>
      <c r="I5" s="17"/>
      <c r="J5" s="6"/>
      <c r="K5" s="21"/>
      <c r="L5" s="8"/>
      <c r="M5" s="8"/>
    </row>
    <row r="6" spans="1:13" ht="18" customHeight="1">
      <c r="A6" s="75">
        <v>3</v>
      </c>
      <c r="B6" s="73" t="s">
        <v>68</v>
      </c>
      <c r="C6" s="72">
        <v>416985.765</v>
      </c>
      <c r="D6" s="77">
        <v>1</v>
      </c>
      <c r="E6" s="31"/>
      <c r="F6" s="33"/>
      <c r="H6" s="7"/>
      <c r="I6" s="17"/>
      <c r="J6" s="6"/>
      <c r="K6" s="6"/>
      <c r="L6" s="8"/>
      <c r="M6" s="8"/>
    </row>
    <row r="7" spans="1:13" ht="18" customHeight="1">
      <c r="A7" s="75">
        <v>4</v>
      </c>
      <c r="B7" s="73" t="s">
        <v>69</v>
      </c>
      <c r="C7" s="74">
        <v>190251.805</v>
      </c>
      <c r="D7" s="78">
        <v>0.4562549155604868</v>
      </c>
      <c r="E7" s="100"/>
      <c r="F7" s="98"/>
      <c r="G7" s="98"/>
      <c r="I7" s="17"/>
      <c r="J7" s="6"/>
      <c r="K7" s="6"/>
      <c r="L7" s="8"/>
      <c r="M7" s="8"/>
    </row>
    <row r="8" spans="1:13" ht="18" customHeight="1">
      <c r="A8" s="75">
        <v>5</v>
      </c>
      <c r="B8" s="73" t="s">
        <v>70</v>
      </c>
      <c r="C8" s="72">
        <v>226733.96000000002</v>
      </c>
      <c r="D8" s="78">
        <v>0.5437450844395132</v>
      </c>
      <c r="E8" s="8"/>
      <c r="F8" s="98"/>
      <c r="G8" s="98"/>
      <c r="I8" s="17"/>
      <c r="J8" s="6"/>
      <c r="K8" s="6"/>
      <c r="L8" s="8"/>
      <c r="M8" s="8"/>
    </row>
    <row r="9" spans="1:10" ht="18" customHeight="1">
      <c r="A9" s="75">
        <v>7</v>
      </c>
      <c r="B9" s="73" t="s">
        <v>71</v>
      </c>
      <c r="C9" s="72">
        <v>10000</v>
      </c>
      <c r="D9" s="78" t="s">
        <v>72</v>
      </c>
      <c r="E9" s="9"/>
      <c r="F9" s="101"/>
      <c r="G9" s="99"/>
      <c r="H9" s="4"/>
      <c r="I9" s="17"/>
      <c r="J9" s="6"/>
    </row>
    <row r="10" spans="1:10" ht="6" customHeight="1">
      <c r="A10" s="25"/>
      <c r="B10" s="30"/>
      <c r="C10" s="31"/>
      <c r="D10" s="32"/>
      <c r="E10" s="7"/>
      <c r="F10" s="8"/>
      <c r="G10" s="20"/>
      <c r="H10" s="18"/>
      <c r="I10" s="17"/>
      <c r="J10" s="6"/>
    </row>
    <row r="11" spans="1:10" ht="24.75" customHeight="1">
      <c r="A11" s="25"/>
      <c r="B11" s="30"/>
      <c r="C11" s="31"/>
      <c r="D11" s="33"/>
      <c r="G11" s="19"/>
      <c r="H11" s="18"/>
      <c r="I11" s="17"/>
      <c r="J11" s="6"/>
    </row>
    <row r="12" spans="1:10" ht="24.75" customHeight="1">
      <c r="A12" s="25"/>
      <c r="F12" s="97"/>
      <c r="G12" s="6"/>
      <c r="H12" s="13"/>
      <c r="I12" s="17"/>
      <c r="J12" s="6"/>
    </row>
    <row r="13" spans="1:17" ht="15.75">
      <c r="A13" s="24"/>
      <c r="F13" s="8"/>
      <c r="G13" s="7"/>
      <c r="H13" s="13"/>
      <c r="I13" s="17"/>
      <c r="J13" s="6"/>
      <c r="K13" s="6"/>
      <c r="L13" s="8"/>
      <c r="M13" s="8"/>
      <c r="N13" s="8"/>
      <c r="O13" s="8"/>
      <c r="P13" s="8"/>
      <c r="Q13" s="7"/>
    </row>
    <row r="14" ht="12"/>
    <row r="15" ht="12"/>
    <row r="16" ht="12"/>
    <row r="17" ht="12"/>
  </sheetData>
  <sheetProtection/>
  <printOptions horizontalCentered="1" verticalCentered="1"/>
  <pageMargins left="0.76" right="0.1968503937007874" top="0.1968503937007874" bottom="0.3937007874015748" header="0" footer="0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46" sqref="E46"/>
    </sheetView>
  </sheetViews>
  <sheetFormatPr defaultColWidth="11.421875" defaultRowHeight="12.75"/>
  <cols>
    <col min="1" max="3" width="12.7109375" style="0" customWidth="1"/>
    <col min="4" max="4" width="15.7109375" style="0" customWidth="1"/>
    <col min="5" max="5" width="12.7109375" style="0" customWidth="1"/>
    <col min="6" max="6" width="15.7109375" style="0" customWidth="1"/>
  </cols>
  <sheetData>
    <row r="1" spans="1:6" ht="15" customHeight="1">
      <c r="A1" s="102" t="s">
        <v>4</v>
      </c>
      <c r="B1" s="102" t="s">
        <v>5</v>
      </c>
      <c r="C1" s="102" t="s">
        <v>6</v>
      </c>
      <c r="D1" s="79" t="s">
        <v>7</v>
      </c>
      <c r="E1" s="102" t="s">
        <v>1</v>
      </c>
      <c r="F1" s="79" t="s">
        <v>8</v>
      </c>
    </row>
    <row r="2" spans="1:6" ht="15" customHeight="1">
      <c r="A2" s="102"/>
      <c r="B2" s="102"/>
      <c r="C2" s="102"/>
      <c r="D2" s="45" t="s">
        <v>3</v>
      </c>
      <c r="E2" s="102"/>
      <c r="F2" s="45" t="s">
        <v>0</v>
      </c>
    </row>
    <row r="3" spans="1:6" ht="15" customHeight="1">
      <c r="A3" s="94" t="s">
        <v>9</v>
      </c>
      <c r="B3" s="36">
        <v>11662</v>
      </c>
      <c r="C3" s="37">
        <v>0.35</v>
      </c>
      <c r="D3" s="70">
        <f>B3*C3</f>
        <v>4081.7</v>
      </c>
      <c r="E3" s="37">
        <f>C3*4</f>
        <v>1.4</v>
      </c>
      <c r="F3" s="36">
        <f>B3*E3</f>
        <v>16326.8</v>
      </c>
    </row>
    <row r="4" spans="1:6" ht="15" customHeight="1">
      <c r="A4" s="94" t="s">
        <v>10</v>
      </c>
      <c r="B4" s="36">
        <v>12012</v>
      </c>
      <c r="C4" s="37">
        <v>0.35</v>
      </c>
      <c r="D4" s="70">
        <f>B4*C4</f>
        <v>4204.2</v>
      </c>
      <c r="E4" s="37">
        <f>C4*4</f>
        <v>1.4</v>
      </c>
      <c r="F4" s="36">
        <f>B4*E4</f>
        <v>16816.8</v>
      </c>
    </row>
    <row r="5" spans="1:6" ht="15" customHeight="1">
      <c r="A5" s="80" t="s">
        <v>11</v>
      </c>
      <c r="B5" s="47">
        <f>B3+B4</f>
        <v>23674</v>
      </c>
      <c r="C5" s="48">
        <f>SUM(C3:C4)/2</f>
        <v>0.35</v>
      </c>
      <c r="D5" s="95">
        <f>B5*C5</f>
        <v>8285.9</v>
      </c>
      <c r="E5" s="48">
        <f>SUM(E3:E4)/2</f>
        <v>1.4</v>
      </c>
      <c r="F5" s="47">
        <f>SUM(F3:F4)</f>
        <v>33143.6</v>
      </c>
    </row>
    <row r="6" spans="1:6" ht="4.5" customHeight="1">
      <c r="A6" s="49"/>
      <c r="B6" s="44"/>
      <c r="C6" s="44"/>
      <c r="D6" s="44"/>
      <c r="E6" s="44"/>
      <c r="F6" s="44"/>
    </row>
    <row r="7" spans="1:6" ht="15" customHeight="1">
      <c r="A7" s="94" t="s">
        <v>12</v>
      </c>
      <c r="B7" s="91">
        <v>1431.7</v>
      </c>
      <c r="C7" s="37">
        <v>0.25</v>
      </c>
      <c r="D7" s="35">
        <f>B7*C7</f>
        <v>357.925</v>
      </c>
      <c r="E7" s="37">
        <v>0.75</v>
      </c>
      <c r="F7" s="36">
        <f>B7*E7</f>
        <v>1073.775</v>
      </c>
    </row>
    <row r="8" spans="1:6" ht="15" customHeight="1">
      <c r="A8" s="94" t="s">
        <v>13</v>
      </c>
      <c r="B8" s="91">
        <v>1032.47</v>
      </c>
      <c r="C8" s="37">
        <v>0.25</v>
      </c>
      <c r="D8" s="35">
        <f>B8*C8</f>
        <v>258.1175</v>
      </c>
      <c r="E8" s="37">
        <v>0.75</v>
      </c>
      <c r="F8" s="36">
        <f>B8*E8</f>
        <v>774.3525</v>
      </c>
    </row>
    <row r="9" spans="1:6" ht="15" customHeight="1">
      <c r="A9" s="80" t="s">
        <v>14</v>
      </c>
      <c r="B9" s="47">
        <f>SUM(B7:B8)</f>
        <v>2464.17</v>
      </c>
      <c r="C9" s="48">
        <f>SUM(C7:C8)/2</f>
        <v>0.25</v>
      </c>
      <c r="D9" s="46">
        <f>B9*C9</f>
        <v>616.0425</v>
      </c>
      <c r="E9" s="48">
        <f>SUM(E7:E8)/2</f>
        <v>0.75</v>
      </c>
      <c r="F9" s="47">
        <f>SUM(F7:F8)</f>
        <v>1848.1275</v>
      </c>
    </row>
    <row r="10" spans="1:6" ht="4.5" customHeight="1">
      <c r="A10" s="96"/>
      <c r="B10" s="96"/>
      <c r="C10" s="96"/>
      <c r="D10" s="96"/>
      <c r="E10" s="96"/>
      <c r="F10" s="96"/>
    </row>
    <row r="11" spans="1:6" ht="15" customHeight="1">
      <c r="A11" s="46" t="s">
        <v>0</v>
      </c>
      <c r="B11" s="47">
        <f>B5+B9</f>
        <v>26138.17</v>
      </c>
      <c r="C11" s="48">
        <f>(C5+C9)/2</f>
        <v>0.3</v>
      </c>
      <c r="D11" s="47">
        <f>D5+D9</f>
        <v>8901.9425</v>
      </c>
      <c r="E11" s="48">
        <f>(E5+E9)/2</f>
        <v>1.075</v>
      </c>
      <c r="F11" s="47">
        <f>F5+F9</f>
        <v>34991.7275</v>
      </c>
    </row>
  </sheetData>
  <sheetProtection/>
  <mergeCells count="4">
    <mergeCell ref="A1:A2"/>
    <mergeCell ref="B1:B2"/>
    <mergeCell ref="C1:C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15.7109375" style="0" customWidth="1"/>
    <col min="4" max="4" width="15.7109375" style="0" customWidth="1"/>
    <col min="6" max="6" width="15.7109375" style="0" customWidth="1"/>
  </cols>
  <sheetData>
    <row r="1" spans="1:8" ht="19.5" customHeight="1">
      <c r="A1" s="103" t="s">
        <v>4</v>
      </c>
      <c r="B1" s="103" t="s">
        <v>5</v>
      </c>
      <c r="C1" s="103" t="s">
        <v>6</v>
      </c>
      <c r="D1" s="55" t="s">
        <v>7</v>
      </c>
      <c r="E1" s="103" t="s">
        <v>1</v>
      </c>
      <c r="F1" s="55" t="s">
        <v>8</v>
      </c>
      <c r="G1" s="50"/>
      <c r="H1" s="43"/>
    </row>
    <row r="2" spans="1:8" ht="19.5" customHeight="1">
      <c r="A2" s="104"/>
      <c r="B2" s="104"/>
      <c r="C2" s="104"/>
      <c r="D2" s="55" t="s">
        <v>3</v>
      </c>
      <c r="E2" s="104"/>
      <c r="F2" s="55" t="s">
        <v>0</v>
      </c>
      <c r="G2" s="50"/>
      <c r="H2" s="43"/>
    </row>
    <row r="3" spans="1:7" ht="12.75">
      <c r="A3" s="56" t="s">
        <v>15</v>
      </c>
      <c r="B3" s="57">
        <v>12349.2</v>
      </c>
      <c r="C3" s="58">
        <v>0.35</v>
      </c>
      <c r="D3" s="57">
        <f aca="true" t="shared" si="0" ref="D3:D12">B3*C3</f>
        <v>4322.22</v>
      </c>
      <c r="E3" s="58">
        <v>1.4</v>
      </c>
      <c r="F3" s="57">
        <f aca="true" t="shared" si="1" ref="F3:F12">E3*B3</f>
        <v>17288.88</v>
      </c>
      <c r="G3" s="51"/>
    </row>
    <row r="4" spans="1:7" ht="12.75">
      <c r="A4" s="56" t="s">
        <v>16</v>
      </c>
      <c r="B4" s="57">
        <v>9574.07</v>
      </c>
      <c r="C4" s="58">
        <v>0.35</v>
      </c>
      <c r="D4" s="57">
        <f t="shared" si="0"/>
        <v>3350.9244999999996</v>
      </c>
      <c r="E4" s="58">
        <v>1.4</v>
      </c>
      <c r="F4" s="57">
        <f t="shared" si="1"/>
        <v>13403.697999999999</v>
      </c>
      <c r="G4" s="51"/>
    </row>
    <row r="5" spans="1:7" ht="12.75">
      <c r="A5" s="56" t="s">
        <v>17</v>
      </c>
      <c r="B5" s="57">
        <v>12881</v>
      </c>
      <c r="C5" s="58">
        <v>0.35</v>
      </c>
      <c r="D5" s="57">
        <f t="shared" si="0"/>
        <v>4508.349999999999</v>
      </c>
      <c r="E5" s="58">
        <v>1.4</v>
      </c>
      <c r="F5" s="57">
        <f t="shared" si="1"/>
        <v>18033.399999999998</v>
      </c>
      <c r="G5" s="51"/>
    </row>
    <row r="6" spans="1:7" ht="12.75">
      <c r="A6" s="56" t="s">
        <v>18</v>
      </c>
      <c r="B6" s="57">
        <v>8097.13</v>
      </c>
      <c r="C6" s="58">
        <v>0.35</v>
      </c>
      <c r="D6" s="57">
        <f t="shared" si="0"/>
        <v>2833.9955</v>
      </c>
      <c r="E6" s="58">
        <v>1.4</v>
      </c>
      <c r="F6" s="57">
        <f t="shared" si="1"/>
        <v>11335.982</v>
      </c>
      <c r="G6" s="51"/>
    </row>
    <row r="7" spans="1:7" ht="12.75">
      <c r="A7" s="56" t="s">
        <v>19</v>
      </c>
      <c r="B7" s="57">
        <v>7801.75</v>
      </c>
      <c r="C7" s="58">
        <v>0.35</v>
      </c>
      <c r="D7" s="57">
        <f t="shared" si="0"/>
        <v>2730.6124999999997</v>
      </c>
      <c r="E7" s="58">
        <v>1.4</v>
      </c>
      <c r="F7" s="57">
        <f t="shared" si="1"/>
        <v>10922.449999999999</v>
      </c>
      <c r="G7" s="51"/>
    </row>
    <row r="8" spans="1:7" ht="12.75">
      <c r="A8" s="56" t="s">
        <v>20</v>
      </c>
      <c r="B8" s="57">
        <v>7357.12</v>
      </c>
      <c r="C8" s="58">
        <v>0.35</v>
      </c>
      <c r="D8" s="57">
        <f t="shared" si="0"/>
        <v>2574.9919999999997</v>
      </c>
      <c r="E8" s="58">
        <v>1.4</v>
      </c>
      <c r="F8" s="57">
        <f t="shared" si="1"/>
        <v>10299.967999999999</v>
      </c>
      <c r="G8" s="51"/>
    </row>
    <row r="9" spans="1:7" ht="12.75">
      <c r="A9" s="56" t="s">
        <v>21</v>
      </c>
      <c r="B9" s="59">
        <v>4624.98</v>
      </c>
      <c r="C9" s="58">
        <v>0.35</v>
      </c>
      <c r="D9" s="57">
        <f t="shared" si="0"/>
        <v>1618.7429999999997</v>
      </c>
      <c r="E9" s="58">
        <v>1.4</v>
      </c>
      <c r="F9" s="57">
        <f t="shared" si="1"/>
        <v>6474.971999999999</v>
      </c>
      <c r="G9" s="51"/>
    </row>
    <row r="10" spans="1:7" ht="12.75">
      <c r="A10" s="56" t="s">
        <v>22</v>
      </c>
      <c r="B10" s="57">
        <v>7981.81</v>
      </c>
      <c r="C10" s="58">
        <v>0.35</v>
      </c>
      <c r="D10" s="57">
        <f t="shared" si="0"/>
        <v>2793.6335</v>
      </c>
      <c r="E10" s="58">
        <v>1.4</v>
      </c>
      <c r="F10" s="57">
        <f t="shared" si="1"/>
        <v>11174.534</v>
      </c>
      <c r="G10" s="51"/>
    </row>
    <row r="11" spans="1:7" ht="12.75">
      <c r="A11" s="56" t="s">
        <v>23</v>
      </c>
      <c r="B11" s="57">
        <v>8419.57</v>
      </c>
      <c r="C11" s="58">
        <v>0.35</v>
      </c>
      <c r="D11" s="57">
        <f t="shared" si="0"/>
        <v>2946.8495</v>
      </c>
      <c r="E11" s="58">
        <v>1.4</v>
      </c>
      <c r="F11" s="57">
        <f t="shared" si="1"/>
        <v>11787.398</v>
      </c>
      <c r="G11" s="51"/>
    </row>
    <row r="12" spans="1:7" ht="12.75">
      <c r="A12" s="56" t="s">
        <v>24</v>
      </c>
      <c r="B12" s="57">
        <v>9364.33</v>
      </c>
      <c r="C12" s="58">
        <v>0.35</v>
      </c>
      <c r="D12" s="57">
        <f t="shared" si="0"/>
        <v>3277.5155</v>
      </c>
      <c r="E12" s="58">
        <v>1.4</v>
      </c>
      <c r="F12" s="57">
        <f t="shared" si="1"/>
        <v>13110.062</v>
      </c>
      <c r="G12" s="51"/>
    </row>
    <row r="13" spans="1:12" ht="15">
      <c r="A13" s="60" t="s">
        <v>11</v>
      </c>
      <c r="B13" s="61">
        <f>SUM(B3:B12)</f>
        <v>88450.96</v>
      </c>
      <c r="C13" s="62">
        <f>SUM(C3:C12)/10</f>
        <v>0.35000000000000003</v>
      </c>
      <c r="D13" s="61">
        <f>SUM(D3:D12)</f>
        <v>30957.836</v>
      </c>
      <c r="E13" s="62">
        <f>SUM(E3:E12)/10</f>
        <v>1.4000000000000001</v>
      </c>
      <c r="F13" s="61">
        <f>SUM(F3:F12)</f>
        <v>123831.344</v>
      </c>
      <c r="G13" s="52"/>
      <c r="H13" s="53"/>
      <c r="I13" s="53"/>
      <c r="J13" s="53"/>
      <c r="K13" s="53"/>
      <c r="L13" s="53"/>
    </row>
    <row r="14" spans="1:7" ht="4.5" customHeight="1">
      <c r="A14" s="63"/>
      <c r="B14" s="64"/>
      <c r="C14" s="65"/>
      <c r="D14" s="64"/>
      <c r="E14" s="65"/>
      <c r="F14" s="64"/>
      <c r="G14" s="51"/>
    </row>
    <row r="15" spans="1:12" ht="12.75">
      <c r="A15" s="56" t="s">
        <v>25</v>
      </c>
      <c r="B15" s="59">
        <v>2355.16</v>
      </c>
      <c r="C15" s="58">
        <v>0.25</v>
      </c>
      <c r="D15" s="57">
        <f aca="true" t="shared" si="2" ref="D15:D20">B15*C15</f>
        <v>588.79</v>
      </c>
      <c r="E15" s="58">
        <v>0.75</v>
      </c>
      <c r="F15" s="57">
        <f aca="true" t="shared" si="3" ref="F15:F20">E15*B15</f>
        <v>1766.37</v>
      </c>
      <c r="G15" s="89" t="s">
        <v>76</v>
      </c>
      <c r="H15" s="34">
        <f>B15</f>
        <v>2355.16</v>
      </c>
      <c r="I15" t="s">
        <v>81</v>
      </c>
      <c r="J15" s="88"/>
      <c r="K15" s="88"/>
      <c r="L15" s="88"/>
    </row>
    <row r="16" spans="1:12" ht="15">
      <c r="A16" s="56" t="s">
        <v>26</v>
      </c>
      <c r="B16" s="59">
        <v>7875.44</v>
      </c>
      <c r="C16" s="58">
        <v>0.25</v>
      </c>
      <c r="D16" s="57">
        <f t="shared" si="2"/>
        <v>1968.86</v>
      </c>
      <c r="E16" s="58">
        <v>0.75</v>
      </c>
      <c r="F16" s="57">
        <f t="shared" si="3"/>
        <v>5906.58</v>
      </c>
      <c r="G16" s="89" t="s">
        <v>75</v>
      </c>
      <c r="H16" s="34">
        <f>B16+B17+B18</f>
        <v>17236.7</v>
      </c>
      <c r="I16" t="s">
        <v>2</v>
      </c>
      <c r="J16" s="54"/>
      <c r="K16" s="92"/>
      <c r="L16" s="93"/>
    </row>
    <row r="17" spans="1:12" ht="15">
      <c r="A17" s="56" t="s">
        <v>27</v>
      </c>
      <c r="B17" s="59">
        <v>6388.1</v>
      </c>
      <c r="C17" s="58">
        <v>0.25</v>
      </c>
      <c r="D17" s="57">
        <f t="shared" si="2"/>
        <v>1597.025</v>
      </c>
      <c r="E17" s="58">
        <v>0.75</v>
      </c>
      <c r="F17" s="57">
        <f t="shared" si="3"/>
        <v>4791.075000000001</v>
      </c>
      <c r="G17" s="90" t="s">
        <v>75</v>
      </c>
      <c r="H17" s="34">
        <f>SUM(H15:H16)</f>
        <v>19591.86</v>
      </c>
      <c r="J17" s="54"/>
      <c r="K17" s="92"/>
      <c r="L17" s="93"/>
    </row>
    <row r="18" spans="1:12" ht="15">
      <c r="A18" s="56" t="s">
        <v>79</v>
      </c>
      <c r="B18" s="59">
        <v>2973.16</v>
      </c>
      <c r="C18" s="58">
        <v>0.25</v>
      </c>
      <c r="D18" s="57">
        <f t="shared" si="2"/>
        <v>743.29</v>
      </c>
      <c r="E18" s="58">
        <v>0.75</v>
      </c>
      <c r="F18" s="57">
        <f t="shared" si="3"/>
        <v>2229.87</v>
      </c>
      <c r="G18" s="90"/>
      <c r="H18" s="34"/>
      <c r="J18" s="54"/>
      <c r="K18" s="92"/>
      <c r="L18" s="93"/>
    </row>
    <row r="19" spans="1:12" ht="15">
      <c r="A19" s="56" t="s">
        <v>28</v>
      </c>
      <c r="B19" s="59">
        <v>40760.84</v>
      </c>
      <c r="C19" s="58">
        <v>0.1</v>
      </c>
      <c r="D19" s="57">
        <f t="shared" si="2"/>
        <v>4076.084</v>
      </c>
      <c r="E19" s="58">
        <v>0.3</v>
      </c>
      <c r="F19" s="57">
        <f t="shared" si="3"/>
        <v>12228.251999999999</v>
      </c>
      <c r="G19" s="90" t="s">
        <v>76</v>
      </c>
      <c r="J19" s="54"/>
      <c r="K19" s="92"/>
      <c r="L19" s="93"/>
    </row>
    <row r="20" spans="1:7" ht="12.75">
      <c r="A20" s="56" t="s">
        <v>29</v>
      </c>
      <c r="B20" s="59">
        <v>2327.76</v>
      </c>
      <c r="C20" s="58">
        <v>0.1</v>
      </c>
      <c r="D20" s="57">
        <f t="shared" si="2"/>
        <v>232.77600000000004</v>
      </c>
      <c r="E20" s="58">
        <v>0.3</v>
      </c>
      <c r="F20" s="57">
        <f t="shared" si="3"/>
        <v>698.3280000000001</v>
      </c>
      <c r="G20" s="90" t="s">
        <v>76</v>
      </c>
    </row>
    <row r="21" spans="1:12" ht="15">
      <c r="A21" s="60" t="s">
        <v>14</v>
      </c>
      <c r="B21" s="61">
        <f>SUM(B15:B20)</f>
        <v>62680.46</v>
      </c>
      <c r="C21" s="62">
        <f>SUM(C15:C20)/5</f>
        <v>0.24000000000000005</v>
      </c>
      <c r="D21" s="61">
        <f>SUM(D15:D20)</f>
        <v>9206.824999999999</v>
      </c>
      <c r="E21" s="62">
        <f>SUM(E15:E20)/5</f>
        <v>0.72</v>
      </c>
      <c r="F21" s="61">
        <f>SUM(F15:F20)</f>
        <v>27620.475</v>
      </c>
      <c r="G21" s="52"/>
      <c r="H21" s="53"/>
      <c r="I21" s="53"/>
      <c r="J21" s="53"/>
      <c r="K21" s="71"/>
      <c r="L21" s="53"/>
    </row>
    <row r="22" spans="1:7" ht="4.5" customHeight="1">
      <c r="A22" s="63"/>
      <c r="B22" s="64"/>
      <c r="C22" s="65"/>
      <c r="D22" s="64"/>
      <c r="E22" s="65"/>
      <c r="F22" s="64"/>
      <c r="G22" s="51"/>
    </row>
    <row r="23" spans="1:12" ht="15">
      <c r="A23" s="60" t="s">
        <v>0</v>
      </c>
      <c r="B23" s="61">
        <f>B21+B13</f>
        <v>151131.42</v>
      </c>
      <c r="C23" s="62">
        <f>(C13+C21)/2</f>
        <v>0.29500000000000004</v>
      </c>
      <c r="D23" s="61">
        <f>D21+D13</f>
        <v>40164.661</v>
      </c>
      <c r="E23" s="62">
        <f>(E13+E21)/2</f>
        <v>1.06</v>
      </c>
      <c r="F23" s="61">
        <f>F21+F13</f>
        <v>151451.819</v>
      </c>
      <c r="G23" s="52"/>
      <c r="H23" s="53"/>
      <c r="I23" s="53"/>
      <c r="J23" s="53"/>
      <c r="K23" s="53"/>
      <c r="L23" s="53"/>
    </row>
    <row r="24" spans="2:7" ht="12.75">
      <c r="B24" s="38"/>
      <c r="C24" s="38"/>
      <c r="D24" s="38"/>
      <c r="E24" s="38"/>
      <c r="F24" s="38"/>
      <c r="G24" s="38"/>
    </row>
    <row r="26" ht="12.75">
      <c r="B26" s="34">
        <f>SUM(B15+B16+B17)</f>
        <v>16618.699999999997</v>
      </c>
    </row>
  </sheetData>
  <sheetProtection/>
  <mergeCells count="4">
    <mergeCell ref="A1:A2"/>
    <mergeCell ref="B1:B2"/>
    <mergeCell ref="C1:C2"/>
    <mergeCell ref="E1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7">
      <selection activeCell="E57" sqref="E57"/>
    </sheetView>
  </sheetViews>
  <sheetFormatPr defaultColWidth="11.421875" defaultRowHeight="12.75"/>
  <cols>
    <col min="4" max="4" width="15.7109375" style="0" customWidth="1"/>
    <col min="6" max="6" width="15.7109375" style="0" customWidth="1"/>
  </cols>
  <sheetData>
    <row r="1" spans="1:6" ht="19.5" customHeight="1">
      <c r="A1" s="105" t="s">
        <v>4</v>
      </c>
      <c r="B1" s="105" t="s">
        <v>5</v>
      </c>
      <c r="C1" s="105" t="s">
        <v>6</v>
      </c>
      <c r="D1" s="69" t="s">
        <v>7</v>
      </c>
      <c r="E1" s="105" t="s">
        <v>1</v>
      </c>
      <c r="F1" s="69" t="s">
        <v>8</v>
      </c>
    </row>
    <row r="2" spans="1:6" ht="19.5" customHeight="1">
      <c r="A2" s="106"/>
      <c r="B2" s="106"/>
      <c r="C2" s="106"/>
      <c r="D2" s="69" t="s">
        <v>3</v>
      </c>
      <c r="E2" s="106"/>
      <c r="F2" s="69" t="s">
        <v>0</v>
      </c>
    </row>
    <row r="3" spans="1:6" ht="12.75">
      <c r="A3" s="39" t="s">
        <v>30</v>
      </c>
      <c r="B3" s="40">
        <v>5765</v>
      </c>
      <c r="C3" s="41">
        <v>0.35</v>
      </c>
      <c r="D3" s="40">
        <f aca="true" t="shared" si="0" ref="D3:D21">B3*C3</f>
        <v>2017.7499999999998</v>
      </c>
      <c r="E3" s="41">
        <v>1.4</v>
      </c>
      <c r="F3" s="40">
        <f aca="true" t="shared" si="1" ref="F3:F21">B3*E3</f>
        <v>8070.999999999999</v>
      </c>
    </row>
    <row r="4" spans="1:6" ht="12.75">
      <c r="A4" s="39" t="s">
        <v>31</v>
      </c>
      <c r="B4" s="40">
        <v>5867</v>
      </c>
      <c r="C4" s="41">
        <v>0.35</v>
      </c>
      <c r="D4" s="40">
        <f t="shared" si="0"/>
        <v>2053.45</v>
      </c>
      <c r="E4" s="41">
        <v>1.4</v>
      </c>
      <c r="F4" s="40">
        <f t="shared" si="1"/>
        <v>8213.8</v>
      </c>
    </row>
    <row r="5" spans="1:6" ht="12.75">
      <c r="A5" s="39" t="s">
        <v>32</v>
      </c>
      <c r="B5" s="40">
        <v>5885</v>
      </c>
      <c r="C5" s="41">
        <v>0.35</v>
      </c>
      <c r="D5" s="40">
        <f t="shared" si="0"/>
        <v>2059.75</v>
      </c>
      <c r="E5" s="41">
        <v>1.4</v>
      </c>
      <c r="F5" s="40">
        <f t="shared" si="1"/>
        <v>8239</v>
      </c>
    </row>
    <row r="6" spans="1:6" ht="12.75">
      <c r="A6" s="39" t="s">
        <v>33</v>
      </c>
      <c r="B6" s="40">
        <v>5846</v>
      </c>
      <c r="C6" s="41">
        <v>0.35</v>
      </c>
      <c r="D6" s="40">
        <f t="shared" si="0"/>
        <v>2046.1</v>
      </c>
      <c r="E6" s="41">
        <v>1.4</v>
      </c>
      <c r="F6" s="40">
        <f t="shared" si="1"/>
        <v>8184.4</v>
      </c>
    </row>
    <row r="7" spans="1:6" ht="12.75">
      <c r="A7" s="39" t="s">
        <v>34</v>
      </c>
      <c r="B7" s="40">
        <v>6158</v>
      </c>
      <c r="C7" s="41">
        <v>0.35</v>
      </c>
      <c r="D7" s="40">
        <f t="shared" si="0"/>
        <v>2155.2999999999997</v>
      </c>
      <c r="E7" s="41">
        <v>1.4</v>
      </c>
      <c r="F7" s="40">
        <f t="shared" si="1"/>
        <v>8621.199999999999</v>
      </c>
    </row>
    <row r="8" spans="1:6" ht="12.75">
      <c r="A8" s="39" t="s">
        <v>35</v>
      </c>
      <c r="B8" s="40">
        <v>6800</v>
      </c>
      <c r="C8" s="41">
        <v>0.4</v>
      </c>
      <c r="D8" s="40">
        <f t="shared" si="0"/>
        <v>2720</v>
      </c>
      <c r="E8" s="41">
        <v>1.6</v>
      </c>
      <c r="F8" s="40">
        <f t="shared" si="1"/>
        <v>10880</v>
      </c>
    </row>
    <row r="9" spans="1:6" ht="12.75">
      <c r="A9" s="39" t="s">
        <v>36</v>
      </c>
      <c r="B9" s="40">
        <v>6553</v>
      </c>
      <c r="C9" s="41">
        <v>0.4</v>
      </c>
      <c r="D9" s="40">
        <f t="shared" si="0"/>
        <v>2621.2000000000003</v>
      </c>
      <c r="E9" s="41">
        <v>1.6</v>
      </c>
      <c r="F9" s="40">
        <f t="shared" si="1"/>
        <v>10484.800000000001</v>
      </c>
    </row>
    <row r="10" spans="1:6" ht="12.75">
      <c r="A10" s="39" t="s">
        <v>37</v>
      </c>
      <c r="B10" s="40">
        <v>6630</v>
      </c>
      <c r="C10" s="41">
        <v>0.4</v>
      </c>
      <c r="D10" s="40">
        <f t="shared" si="0"/>
        <v>2652</v>
      </c>
      <c r="E10" s="41">
        <v>1.6</v>
      </c>
      <c r="F10" s="40">
        <f t="shared" si="1"/>
        <v>10608</v>
      </c>
    </row>
    <row r="11" spans="1:6" ht="12.75">
      <c r="A11" s="39" t="s">
        <v>38</v>
      </c>
      <c r="B11" s="40">
        <v>4635</v>
      </c>
      <c r="C11" s="41">
        <v>0.35</v>
      </c>
      <c r="D11" s="40">
        <f t="shared" si="0"/>
        <v>1622.25</v>
      </c>
      <c r="E11" s="41">
        <v>1.4</v>
      </c>
      <c r="F11" s="40">
        <f t="shared" si="1"/>
        <v>6489</v>
      </c>
    </row>
    <row r="12" spans="1:6" ht="12.75">
      <c r="A12" s="39" t="s">
        <v>39</v>
      </c>
      <c r="B12" s="40">
        <v>4415</v>
      </c>
      <c r="C12" s="41">
        <v>0.35</v>
      </c>
      <c r="D12" s="40">
        <f t="shared" si="0"/>
        <v>1545.25</v>
      </c>
      <c r="E12" s="41">
        <v>1.4</v>
      </c>
      <c r="F12" s="40">
        <f t="shared" si="1"/>
        <v>6181</v>
      </c>
    </row>
    <row r="13" spans="1:6" ht="12.75">
      <c r="A13" s="39" t="s">
        <v>40</v>
      </c>
      <c r="B13" s="40">
        <v>6672</v>
      </c>
      <c r="C13" s="41">
        <v>0.35</v>
      </c>
      <c r="D13" s="40">
        <f t="shared" si="0"/>
        <v>2335.2</v>
      </c>
      <c r="E13" s="41">
        <v>1.4</v>
      </c>
      <c r="F13" s="40">
        <f t="shared" si="1"/>
        <v>9340.8</v>
      </c>
    </row>
    <row r="14" spans="1:6" ht="12.75">
      <c r="A14" s="39" t="s">
        <v>41</v>
      </c>
      <c r="B14" s="40">
        <v>6606</v>
      </c>
      <c r="C14" s="41">
        <v>0.35</v>
      </c>
      <c r="D14" s="40">
        <f t="shared" si="0"/>
        <v>2312.1</v>
      </c>
      <c r="E14" s="41">
        <v>1.4</v>
      </c>
      <c r="F14" s="40">
        <f t="shared" si="1"/>
        <v>9248.4</v>
      </c>
    </row>
    <row r="15" spans="1:6" ht="12.75">
      <c r="A15" s="39" t="s">
        <v>42</v>
      </c>
      <c r="B15" s="40">
        <v>7084</v>
      </c>
      <c r="C15" s="41">
        <v>0.35</v>
      </c>
      <c r="D15" s="40">
        <f t="shared" si="0"/>
        <v>2479.3999999999996</v>
      </c>
      <c r="E15" s="41">
        <v>1.4</v>
      </c>
      <c r="F15" s="40">
        <f t="shared" si="1"/>
        <v>9917.599999999999</v>
      </c>
    </row>
    <row r="16" spans="1:6" ht="12.75">
      <c r="A16" s="39" t="s">
        <v>43</v>
      </c>
      <c r="B16" s="40">
        <v>7139</v>
      </c>
      <c r="C16" s="41">
        <v>0.35</v>
      </c>
      <c r="D16" s="40">
        <f t="shared" si="0"/>
        <v>2498.6499999999996</v>
      </c>
      <c r="E16" s="41">
        <v>1.4</v>
      </c>
      <c r="F16" s="40">
        <f t="shared" si="1"/>
        <v>9994.599999999999</v>
      </c>
    </row>
    <row r="17" spans="1:6" ht="12.75">
      <c r="A17" s="39" t="s">
        <v>44</v>
      </c>
      <c r="B17" s="40">
        <v>7169</v>
      </c>
      <c r="C17" s="41">
        <v>0.4</v>
      </c>
      <c r="D17" s="40">
        <f t="shared" si="0"/>
        <v>2867.6000000000004</v>
      </c>
      <c r="E17" s="41">
        <v>1.6</v>
      </c>
      <c r="F17" s="40">
        <f t="shared" si="1"/>
        <v>11470.400000000001</v>
      </c>
    </row>
    <row r="18" spans="1:6" ht="12.75">
      <c r="A18" s="39" t="s">
        <v>45</v>
      </c>
      <c r="B18" s="40">
        <v>7286</v>
      </c>
      <c r="C18" s="41">
        <v>0.4</v>
      </c>
      <c r="D18" s="40">
        <f t="shared" si="0"/>
        <v>2914.4</v>
      </c>
      <c r="E18" s="41">
        <v>1.6</v>
      </c>
      <c r="F18" s="40">
        <f t="shared" si="1"/>
        <v>11657.6</v>
      </c>
    </row>
    <row r="19" spans="1:6" ht="12.75">
      <c r="A19" s="39" t="s">
        <v>46</v>
      </c>
      <c r="B19" s="40">
        <v>7500</v>
      </c>
      <c r="C19" s="41">
        <v>0.4</v>
      </c>
      <c r="D19" s="40">
        <f t="shared" si="0"/>
        <v>3000</v>
      </c>
      <c r="E19" s="41">
        <v>1.6</v>
      </c>
      <c r="F19" s="40">
        <f t="shared" si="1"/>
        <v>12000</v>
      </c>
    </row>
    <row r="20" spans="1:6" ht="12.75">
      <c r="A20" s="39" t="s">
        <v>47</v>
      </c>
      <c r="B20" s="40">
        <v>3947</v>
      </c>
      <c r="C20" s="41">
        <v>0.4</v>
      </c>
      <c r="D20" s="40">
        <f t="shared" si="0"/>
        <v>1578.8000000000002</v>
      </c>
      <c r="E20" s="41">
        <v>1.6</v>
      </c>
      <c r="F20" s="40">
        <f t="shared" si="1"/>
        <v>6315.200000000001</v>
      </c>
    </row>
    <row r="21" spans="1:6" ht="12.75">
      <c r="A21" s="39" t="s">
        <v>48</v>
      </c>
      <c r="B21" s="40">
        <v>2652</v>
      </c>
      <c r="C21" s="41">
        <v>0.35</v>
      </c>
      <c r="D21" s="40">
        <f t="shared" si="0"/>
        <v>928.1999999999999</v>
      </c>
      <c r="E21" s="41">
        <v>1.4</v>
      </c>
      <c r="F21" s="40">
        <f t="shared" si="1"/>
        <v>3712.7999999999997</v>
      </c>
    </row>
    <row r="22" spans="1:6" ht="15">
      <c r="A22" s="42" t="s">
        <v>11</v>
      </c>
      <c r="B22" s="67">
        <f>SUM(B3:B21)</f>
        <v>114609</v>
      </c>
      <c r="C22" s="68">
        <f>SUM(C3:C21)/21</f>
        <v>0.3333333333333333</v>
      </c>
      <c r="D22" s="67">
        <f>SUM(D3:D21)</f>
        <v>42407.4</v>
      </c>
      <c r="E22" s="68">
        <f>SUM(E3:E21)/21</f>
        <v>1.3333333333333333</v>
      </c>
      <c r="F22" s="67">
        <f>SUM(F3:F21)</f>
        <v>169629.6</v>
      </c>
    </row>
    <row r="23" spans="1:6" ht="4.5" customHeight="1">
      <c r="A23" s="66"/>
      <c r="B23" s="66"/>
      <c r="C23" s="66"/>
      <c r="D23" s="66"/>
      <c r="E23" s="66"/>
      <c r="F23" s="66"/>
    </row>
    <row r="24" spans="1:9" ht="12.75">
      <c r="A24" s="85" t="s">
        <v>49</v>
      </c>
      <c r="B24" s="84">
        <v>4903</v>
      </c>
      <c r="C24" s="86">
        <v>0.25</v>
      </c>
      <c r="D24" s="84">
        <f aca="true" t="shared" si="2" ref="D24:D40">B24*C24</f>
        <v>1225.75</v>
      </c>
      <c r="E24" s="86">
        <v>0.75</v>
      </c>
      <c r="F24" s="84">
        <f aca="true" t="shared" si="3" ref="F24:F40">B24*E24</f>
        <v>3677.25</v>
      </c>
      <c r="G24" s="87" t="s">
        <v>75</v>
      </c>
      <c r="H24" s="34">
        <f>B26+B27+B28+B32+B33+B34+B37+B38</f>
        <v>16836.87</v>
      </c>
      <c r="I24" s="82" t="s">
        <v>77</v>
      </c>
    </row>
    <row r="25" spans="1:9" ht="12.75">
      <c r="A25" s="85" t="s">
        <v>50</v>
      </c>
      <c r="B25" s="84">
        <v>1215.3</v>
      </c>
      <c r="C25" s="86">
        <v>0.25</v>
      </c>
      <c r="D25" s="84">
        <f t="shared" si="2"/>
        <v>303.825</v>
      </c>
      <c r="E25" s="86">
        <v>0.75</v>
      </c>
      <c r="F25" s="84">
        <f t="shared" si="3"/>
        <v>911.4749999999999</v>
      </c>
      <c r="G25" s="87" t="s">
        <v>75</v>
      </c>
      <c r="H25" s="34">
        <f>B24+B25+B29+B30+B31+B35+B36+B39+B40</f>
        <v>35928.87500000001</v>
      </c>
      <c r="I25" s="82" t="s">
        <v>78</v>
      </c>
    </row>
    <row r="26" spans="1:8" ht="12.75">
      <c r="A26" s="85" t="s">
        <v>51</v>
      </c>
      <c r="B26" s="84">
        <v>1500.14</v>
      </c>
      <c r="C26" s="86">
        <v>0.25</v>
      </c>
      <c r="D26" s="84">
        <f t="shared" si="2"/>
        <v>375.035</v>
      </c>
      <c r="E26" s="86">
        <v>0.75</v>
      </c>
      <c r="F26" s="84">
        <f t="shared" si="3"/>
        <v>1125.105</v>
      </c>
      <c r="G26" s="87" t="s">
        <v>76</v>
      </c>
      <c r="H26" s="34">
        <f>SUM(H24:H25)</f>
        <v>52765.74500000001</v>
      </c>
    </row>
    <row r="27" spans="1:7" ht="12.75">
      <c r="A27" s="85" t="s">
        <v>52</v>
      </c>
      <c r="B27" s="84">
        <v>2620.8</v>
      </c>
      <c r="C27" s="86">
        <v>0.25</v>
      </c>
      <c r="D27" s="84">
        <f t="shared" si="2"/>
        <v>655.2</v>
      </c>
      <c r="E27" s="86">
        <v>0.75</v>
      </c>
      <c r="F27" s="84">
        <f t="shared" si="3"/>
        <v>1965.6000000000001</v>
      </c>
      <c r="G27" s="83" t="s">
        <v>76</v>
      </c>
    </row>
    <row r="28" spans="1:11" ht="12.75">
      <c r="A28" s="85" t="s">
        <v>53</v>
      </c>
      <c r="B28" s="84">
        <v>4168.92</v>
      </c>
      <c r="C28" s="86">
        <v>0.25</v>
      </c>
      <c r="D28" s="84">
        <f t="shared" si="2"/>
        <v>1042.23</v>
      </c>
      <c r="E28" s="86">
        <v>0.75</v>
      </c>
      <c r="F28" s="84">
        <f t="shared" si="3"/>
        <v>3126.69</v>
      </c>
      <c r="G28" s="83" t="s">
        <v>76</v>
      </c>
      <c r="J28">
        <v>8497.227</v>
      </c>
      <c r="K28" s="34">
        <v>1215</v>
      </c>
    </row>
    <row r="29" spans="1:7" ht="12.75">
      <c r="A29" s="85" t="s">
        <v>54</v>
      </c>
      <c r="B29" s="84">
        <v>9628.905</v>
      </c>
      <c r="C29" s="86">
        <v>0.35</v>
      </c>
      <c r="D29" s="84">
        <f t="shared" si="2"/>
        <v>3370.11675</v>
      </c>
      <c r="E29" s="86">
        <v>1.05</v>
      </c>
      <c r="F29" s="84">
        <f t="shared" si="3"/>
        <v>10110.350250000001</v>
      </c>
      <c r="G29" s="83" t="s">
        <v>75</v>
      </c>
    </row>
    <row r="30" spans="1:8" ht="12.75">
      <c r="A30" s="85" t="s">
        <v>55</v>
      </c>
      <c r="B30" s="84">
        <v>6938.11</v>
      </c>
      <c r="C30" s="86">
        <v>0.35</v>
      </c>
      <c r="D30" s="84">
        <f t="shared" si="2"/>
        <v>2428.3385</v>
      </c>
      <c r="E30" s="86">
        <v>1.05</v>
      </c>
      <c r="F30" s="84">
        <f t="shared" si="3"/>
        <v>7285.0154999999995</v>
      </c>
      <c r="G30" s="83" t="s">
        <v>75</v>
      </c>
      <c r="H30" s="34"/>
    </row>
    <row r="31" spans="1:7" ht="12.75">
      <c r="A31" s="85" t="s">
        <v>56</v>
      </c>
      <c r="B31" s="84">
        <v>4058.76</v>
      </c>
      <c r="C31" s="86">
        <v>0.25</v>
      </c>
      <c r="D31" s="84">
        <f t="shared" si="2"/>
        <v>1014.69</v>
      </c>
      <c r="E31" s="86">
        <v>0.75</v>
      </c>
      <c r="F31" s="84">
        <f t="shared" si="3"/>
        <v>3044.07</v>
      </c>
      <c r="G31" s="83" t="s">
        <v>75</v>
      </c>
    </row>
    <row r="32" spans="1:7" ht="12.75">
      <c r="A32" s="85" t="s">
        <v>57</v>
      </c>
      <c r="B32" s="84">
        <v>1962</v>
      </c>
      <c r="C32" s="86">
        <v>0.25</v>
      </c>
      <c r="D32" s="84">
        <f t="shared" si="2"/>
        <v>490.5</v>
      </c>
      <c r="E32" s="86">
        <v>0.75</v>
      </c>
      <c r="F32" s="84">
        <f t="shared" si="3"/>
        <v>1471.5</v>
      </c>
      <c r="G32" s="83" t="s">
        <v>76</v>
      </c>
    </row>
    <row r="33" spans="1:7" ht="12.75">
      <c r="A33" s="85" t="s">
        <v>58</v>
      </c>
      <c r="B33" s="84">
        <v>1156.72</v>
      </c>
      <c r="C33" s="86">
        <v>0.25</v>
      </c>
      <c r="D33" s="84">
        <f t="shared" si="2"/>
        <v>289.18</v>
      </c>
      <c r="E33" s="86">
        <v>0.75</v>
      </c>
      <c r="F33" s="84">
        <f t="shared" si="3"/>
        <v>867.54</v>
      </c>
      <c r="G33" s="83" t="s">
        <v>76</v>
      </c>
    </row>
    <row r="34" spans="1:7" ht="12.75">
      <c r="A34" s="85" t="s">
        <v>59</v>
      </c>
      <c r="B34" s="84">
        <v>3491.85</v>
      </c>
      <c r="C34" s="86">
        <v>0.25</v>
      </c>
      <c r="D34" s="84">
        <f t="shared" si="2"/>
        <v>872.9625</v>
      </c>
      <c r="E34" s="86">
        <v>0.75</v>
      </c>
      <c r="F34" s="84">
        <f t="shared" si="3"/>
        <v>2618.8875</v>
      </c>
      <c r="G34" s="83" t="s">
        <v>76</v>
      </c>
    </row>
    <row r="35" spans="1:7" ht="12.75">
      <c r="A35" s="85" t="s">
        <v>60</v>
      </c>
      <c r="B35" s="84">
        <v>1438.14</v>
      </c>
      <c r="C35" s="86">
        <v>0</v>
      </c>
      <c r="D35" s="84">
        <f t="shared" si="2"/>
        <v>0</v>
      </c>
      <c r="E35" s="86">
        <v>0</v>
      </c>
      <c r="F35" s="84">
        <f t="shared" si="3"/>
        <v>0</v>
      </c>
      <c r="G35" s="83" t="s">
        <v>75</v>
      </c>
    </row>
    <row r="36" spans="1:7" ht="12.75">
      <c r="A36" s="85" t="s">
        <v>61</v>
      </c>
      <c r="B36" s="84">
        <v>2134.75</v>
      </c>
      <c r="C36" s="86">
        <v>0.25</v>
      </c>
      <c r="D36" s="84">
        <f t="shared" si="2"/>
        <v>533.6875</v>
      </c>
      <c r="E36" s="86">
        <v>0.75</v>
      </c>
      <c r="F36" s="84">
        <f t="shared" si="3"/>
        <v>1601.0625</v>
      </c>
      <c r="G36" s="83" t="s">
        <v>75</v>
      </c>
    </row>
    <row r="37" spans="1:7" ht="12.75">
      <c r="A37" s="85" t="s">
        <v>62</v>
      </c>
      <c r="B37" s="84">
        <v>804.08</v>
      </c>
      <c r="C37" s="86">
        <v>0.25</v>
      </c>
      <c r="D37" s="84">
        <f t="shared" si="2"/>
        <v>201.02</v>
      </c>
      <c r="E37" s="86">
        <v>0.75</v>
      </c>
      <c r="F37" s="84">
        <f t="shared" si="3"/>
        <v>603.0600000000001</v>
      </c>
      <c r="G37" s="83" t="s">
        <v>76</v>
      </c>
    </row>
    <row r="38" spans="1:7" ht="12.75">
      <c r="A38" s="85" t="s">
        <v>73</v>
      </c>
      <c r="B38" s="84">
        <v>1132.36</v>
      </c>
      <c r="C38" s="86">
        <v>0.25</v>
      </c>
      <c r="D38" s="84">
        <f t="shared" si="2"/>
        <v>283.09</v>
      </c>
      <c r="E38" s="86">
        <v>0.75</v>
      </c>
      <c r="F38" s="84">
        <f t="shared" si="3"/>
        <v>849.27</v>
      </c>
      <c r="G38" s="83" t="s">
        <v>76</v>
      </c>
    </row>
    <row r="39" spans="1:7" ht="12.75">
      <c r="A39" s="85" t="s">
        <v>74</v>
      </c>
      <c r="B39" s="84">
        <v>2303.31</v>
      </c>
      <c r="C39" s="86">
        <v>0.25</v>
      </c>
      <c r="D39" s="84">
        <f t="shared" si="2"/>
        <v>575.8275</v>
      </c>
      <c r="E39" s="86">
        <v>0.75</v>
      </c>
      <c r="F39" s="84">
        <f t="shared" si="3"/>
        <v>1727.4825</v>
      </c>
      <c r="G39" s="83" t="s">
        <v>75</v>
      </c>
    </row>
    <row r="40" spans="1:7" ht="12.75">
      <c r="A40" s="85" t="s">
        <v>80</v>
      </c>
      <c r="B40" s="84">
        <v>3308.6</v>
      </c>
      <c r="C40" s="86">
        <v>0.25</v>
      </c>
      <c r="D40" s="84">
        <f t="shared" si="2"/>
        <v>827.15</v>
      </c>
      <c r="E40" s="86">
        <v>0.75</v>
      </c>
      <c r="F40" s="84">
        <f t="shared" si="3"/>
        <v>2481.45</v>
      </c>
      <c r="G40" s="83" t="s">
        <v>75</v>
      </c>
    </row>
    <row r="41" spans="1:6" ht="15">
      <c r="A41" s="42" t="s">
        <v>14</v>
      </c>
      <c r="B41" s="67">
        <f>SUM(B24:B40)</f>
        <v>52765.745</v>
      </c>
      <c r="C41" s="68">
        <f>SUM(C24:C39)/16</f>
        <v>0.246875</v>
      </c>
      <c r="D41" s="67">
        <f>SUM(D24:D40)</f>
        <v>14488.60275</v>
      </c>
      <c r="E41" s="68">
        <f>SUM(E24:E39)/16</f>
        <v>0.740625</v>
      </c>
      <c r="F41" s="67">
        <f>SUM(F24:F40)</f>
        <v>43465.80824999999</v>
      </c>
    </row>
    <row r="42" spans="1:6" ht="4.5" customHeight="1">
      <c r="A42" s="66"/>
      <c r="B42" s="66"/>
      <c r="C42" s="66"/>
      <c r="D42" s="66"/>
      <c r="E42" s="66"/>
      <c r="F42" s="66"/>
    </row>
    <row r="43" spans="1:6" ht="15">
      <c r="A43" s="42" t="s">
        <v>0</v>
      </c>
      <c r="B43" s="67">
        <f>B22+B41</f>
        <v>167374.745</v>
      </c>
      <c r="C43" s="68">
        <f>(C22+C41)/2</f>
        <v>0.29010416666666666</v>
      </c>
      <c r="D43" s="67">
        <f>D22+D41</f>
        <v>56896.00275</v>
      </c>
      <c r="E43" s="68">
        <f>(E22+E41)/2</f>
        <v>1.0369791666666666</v>
      </c>
      <c r="F43" s="67">
        <f>F22+F41</f>
        <v>213095.40824999998</v>
      </c>
    </row>
  </sheetData>
  <sheetProtection/>
  <mergeCells count="4">
    <mergeCell ref="A1:A2"/>
    <mergeCell ref="B1:B2"/>
    <mergeCell ref="C1:C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xxbv</dc:creator>
  <cp:keywords/>
  <dc:description/>
  <cp:lastModifiedBy>María Isabel Atti Guaita</cp:lastModifiedBy>
  <cp:lastPrinted>2012-08-28T16:45:34Z</cp:lastPrinted>
  <dcterms:created xsi:type="dcterms:W3CDTF">2001-10-19T18:21:10Z</dcterms:created>
  <dcterms:modified xsi:type="dcterms:W3CDTF">2018-06-22T01:02:28Z</dcterms:modified>
  <cp:category/>
  <cp:version/>
  <cp:contentType/>
  <cp:contentStatus/>
</cp:coreProperties>
</file>